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" yWindow="60" windowWidth="2925" windowHeight="1425"/>
  </bookViews>
  <sheets>
    <sheet name="จำนวนผู้ชำระ65" sheetId="45" r:id="rId1"/>
    <sheet name="รายได้ภาษียาสูบ 64 " sheetId="47" state="hidden" r:id="rId2"/>
    <sheet name="รายได้ภาษี 63 (27)" sheetId="46" state="hidden" r:id="rId3"/>
    <sheet name="โบนัสรายได้ภาษี 63 " sheetId="44" state="hidden" r:id="rId4"/>
    <sheet name="รายได้ภาษีแจ้งเตือน  (27)" sheetId="43" state="hidden" r:id="rId5"/>
    <sheet name="รายได้ภาษี 62 (25)" sheetId="42" state="hidden" r:id="rId6"/>
    <sheet name="รายได้ภาษี 62(18)" sheetId="39" state="hidden" r:id="rId7"/>
  </sheets>
  <calcPr calcId="144525"/>
</workbook>
</file>

<file path=xl/calcChain.xml><?xml version="1.0" encoding="utf-8"?>
<calcChain xmlns="http://schemas.openxmlformats.org/spreadsheetml/2006/main">
  <c r="O25" i="45" l="1"/>
  <c r="O28" i="45"/>
  <c r="O5" i="45"/>
  <c r="O19" i="45" l="1"/>
  <c r="O20" i="45"/>
  <c r="O21" i="45"/>
  <c r="O22" i="45"/>
  <c r="O23" i="45"/>
  <c r="O24" i="45"/>
  <c r="O26" i="45"/>
  <c r="O27" i="45"/>
  <c r="O18" i="45"/>
  <c r="O7" i="45"/>
  <c r="O8" i="45"/>
  <c r="O9" i="45"/>
  <c r="O10" i="45"/>
  <c r="O11" i="45"/>
  <c r="O12" i="45"/>
  <c r="O13" i="45"/>
  <c r="O14" i="45"/>
  <c r="O15" i="45"/>
  <c r="O16" i="45"/>
  <c r="O6" i="45"/>
  <c r="H29" i="45" l="1"/>
  <c r="C31" i="47" l="1"/>
  <c r="D31" i="47"/>
  <c r="E31" i="47"/>
  <c r="F31" i="47"/>
  <c r="N31" i="47"/>
  <c r="M31" i="47"/>
  <c r="L31" i="47"/>
  <c r="K31" i="47"/>
  <c r="J31" i="47"/>
  <c r="I31" i="47"/>
  <c r="H31" i="47"/>
  <c r="G31" i="47"/>
  <c r="O30" i="47"/>
  <c r="O29" i="47"/>
  <c r="O28" i="47"/>
  <c r="O27" i="47"/>
  <c r="O26" i="47"/>
  <c r="O25" i="47"/>
  <c r="O24" i="47"/>
  <c r="O23" i="47"/>
  <c r="O22" i="47"/>
  <c r="O21" i="47"/>
  <c r="O20" i="47"/>
  <c r="O19" i="47"/>
  <c r="O18" i="47"/>
  <c r="O17" i="47"/>
  <c r="O16" i="47"/>
  <c r="O15" i="47"/>
  <c r="O14" i="47"/>
  <c r="O13" i="47"/>
  <c r="O12" i="47"/>
  <c r="O11" i="47"/>
  <c r="O10" i="47"/>
  <c r="O9" i="47"/>
  <c r="O8" i="47"/>
  <c r="O7" i="47"/>
  <c r="O6" i="47"/>
  <c r="O31" i="47" l="1"/>
  <c r="P31" i="47"/>
  <c r="N33" i="46"/>
  <c r="M33" i="46"/>
  <c r="L33" i="46"/>
  <c r="K33" i="46"/>
  <c r="J33" i="46"/>
  <c r="I33" i="46"/>
  <c r="H33" i="46"/>
  <c r="G33" i="46"/>
  <c r="F33" i="46"/>
  <c r="E33" i="46"/>
  <c r="D33" i="46"/>
  <c r="C33" i="46"/>
  <c r="O32" i="46"/>
  <c r="O31" i="46"/>
  <c r="O30" i="46"/>
  <c r="O29" i="46"/>
  <c r="O28" i="46"/>
  <c r="O27" i="46"/>
  <c r="O26" i="46"/>
  <c r="O25" i="46"/>
  <c r="O24" i="46"/>
  <c r="O23" i="46"/>
  <c r="O22" i="46"/>
  <c r="O21" i="46"/>
  <c r="O20" i="46"/>
  <c r="O19" i="46"/>
  <c r="O18" i="46"/>
  <c r="O13" i="46"/>
  <c r="O12" i="46"/>
  <c r="O11" i="46"/>
  <c r="O10" i="46"/>
  <c r="O9" i="46"/>
  <c r="O8" i="46"/>
  <c r="O7" i="46"/>
  <c r="O6" i="46"/>
  <c r="O33" i="46" l="1"/>
  <c r="P33" i="46"/>
  <c r="C29" i="45"/>
  <c r="N29" i="45" l="1"/>
  <c r="M29" i="45"/>
  <c r="L29" i="45"/>
  <c r="K29" i="45"/>
  <c r="J29" i="45"/>
  <c r="I29" i="45"/>
  <c r="G29" i="45"/>
  <c r="F29" i="45"/>
  <c r="E29" i="45"/>
  <c r="D29" i="45"/>
  <c r="O29" i="45" l="1"/>
  <c r="N31" i="44"/>
  <c r="M31" i="44"/>
  <c r="L31" i="44"/>
  <c r="K31" i="44"/>
  <c r="J31" i="44"/>
  <c r="I31" i="44"/>
  <c r="H31" i="44"/>
  <c r="G31" i="44"/>
  <c r="F31" i="44"/>
  <c r="E31" i="44"/>
  <c r="D31" i="44"/>
  <c r="C31" i="44"/>
  <c r="O30" i="44"/>
  <c r="O29" i="44"/>
  <c r="O28" i="44"/>
  <c r="O27" i="44"/>
  <c r="O26" i="44"/>
  <c r="O25" i="44"/>
  <c r="O24" i="44"/>
  <c r="O22" i="44"/>
  <c r="O21" i="44"/>
  <c r="O20" i="44"/>
  <c r="O19" i="44"/>
  <c r="O18" i="44"/>
  <c r="O17" i="44"/>
  <c r="O16" i="44"/>
  <c r="O13" i="44"/>
  <c r="O12" i="44"/>
  <c r="O11" i="44"/>
  <c r="O10" i="44"/>
  <c r="O9" i="44"/>
  <c r="O8" i="44"/>
  <c r="O7" i="44"/>
  <c r="O6" i="44"/>
  <c r="O31" i="44" l="1"/>
  <c r="P31" i="44"/>
  <c r="O22" i="43"/>
  <c r="O30" i="43"/>
  <c r="O31" i="43"/>
  <c r="N33" i="43" l="1"/>
  <c r="M33" i="43"/>
  <c r="L33" i="43"/>
  <c r="K33" i="43"/>
  <c r="J33" i="43"/>
  <c r="I33" i="43"/>
  <c r="H33" i="43"/>
  <c r="G33" i="43"/>
  <c r="F33" i="43"/>
  <c r="E33" i="43"/>
  <c r="D33" i="43"/>
  <c r="C33" i="43"/>
  <c r="O32" i="43"/>
  <c r="O29" i="43"/>
  <c r="O28" i="43"/>
  <c r="O27" i="43"/>
  <c r="O26" i="43"/>
  <c r="O25" i="43"/>
  <c r="O24" i="43"/>
  <c r="O23" i="43"/>
  <c r="O21" i="43"/>
  <c r="O20" i="43"/>
  <c r="O19" i="43"/>
  <c r="O18" i="43"/>
  <c r="O17" i="43"/>
  <c r="O16" i="43"/>
  <c r="O15" i="43"/>
  <c r="O14" i="43"/>
  <c r="O13" i="43"/>
  <c r="O12" i="43"/>
  <c r="O11" i="43"/>
  <c r="O10" i="43"/>
  <c r="O9" i="43"/>
  <c r="O8" i="43"/>
  <c r="O7" i="43"/>
  <c r="O6" i="43"/>
  <c r="P33" i="43" l="1"/>
  <c r="O33" i="43"/>
  <c r="O29" i="42"/>
  <c r="O31" i="42" l="1"/>
  <c r="O19" i="42"/>
  <c r="O20" i="42"/>
  <c r="O17" i="42"/>
  <c r="O8" i="42"/>
  <c r="O9" i="42"/>
  <c r="O10" i="42"/>
  <c r="O12" i="42"/>
  <c r="O13" i="42"/>
  <c r="O14" i="42"/>
  <c r="O11" i="42"/>
  <c r="O15" i="42"/>
  <c r="O16" i="42"/>
  <c r="O18" i="42"/>
  <c r="O21" i="42"/>
  <c r="O22" i="42"/>
  <c r="O23" i="42"/>
  <c r="O24" i="42"/>
  <c r="O25" i="42"/>
  <c r="O26" i="42"/>
  <c r="O27" i="42"/>
  <c r="O28" i="42"/>
  <c r="O30" i="42"/>
  <c r="O32" i="42"/>
  <c r="O33" i="42"/>
  <c r="C34" i="42" l="1"/>
  <c r="N34" i="42"/>
  <c r="L34" i="42"/>
  <c r="K34" i="42"/>
  <c r="J34" i="42"/>
  <c r="I34" i="42"/>
  <c r="H34" i="42"/>
  <c r="G34" i="42"/>
  <c r="F34" i="42"/>
  <c r="E34" i="42"/>
  <c r="O7" i="42"/>
  <c r="M34" i="42" l="1"/>
  <c r="O34" i="42"/>
  <c r="D34" i="42"/>
  <c r="N9" i="39"/>
  <c r="N7" i="39"/>
  <c r="N22" i="39"/>
  <c r="O20" i="39" l="1"/>
  <c r="M7" i="39"/>
  <c r="M9" i="39"/>
  <c r="M22" i="39"/>
  <c r="M25" i="39" l="1"/>
  <c r="L9" i="39"/>
  <c r="L25" i="39" s="1"/>
  <c r="L7" i="39"/>
  <c r="L8" i="39"/>
  <c r="L22" i="39"/>
  <c r="K7" i="39" l="1"/>
  <c r="K9" i="39"/>
  <c r="K8" i="39"/>
  <c r="K22" i="39"/>
  <c r="J22" i="39" l="1"/>
  <c r="J9" i="39"/>
  <c r="J7" i="39"/>
  <c r="I22" i="39" l="1"/>
  <c r="I9" i="39"/>
  <c r="I7" i="39"/>
  <c r="H9" i="39" l="1"/>
  <c r="H7" i="39"/>
  <c r="H22" i="39"/>
  <c r="G9" i="39" l="1"/>
  <c r="G7" i="39"/>
  <c r="G12" i="39"/>
  <c r="G13" i="39"/>
  <c r="G22" i="39"/>
  <c r="F7" i="39"/>
  <c r="F9" i="39" l="1"/>
  <c r="F22" i="39"/>
  <c r="E7" i="39" l="1"/>
  <c r="O23" i="39" l="1"/>
  <c r="E9" i="39"/>
  <c r="E22" i="39"/>
  <c r="D7" i="39" l="1"/>
  <c r="D9" i="39"/>
  <c r="D25" i="39" s="1"/>
  <c r="D22" i="39"/>
  <c r="N25" i="39" l="1"/>
  <c r="K25" i="39"/>
  <c r="J25" i="39"/>
  <c r="I25" i="39"/>
  <c r="H25" i="39"/>
  <c r="G25" i="39"/>
  <c r="F25" i="39"/>
  <c r="E25" i="39"/>
  <c r="C25" i="39"/>
  <c r="O24" i="39"/>
  <c r="O22" i="39"/>
  <c r="O21" i="39"/>
  <c r="O19" i="39"/>
  <c r="O18" i="39"/>
  <c r="O17" i="39"/>
  <c r="O16" i="39"/>
  <c r="O15" i="39"/>
  <c r="O14" i="39"/>
  <c r="O13" i="39"/>
  <c r="O12" i="39"/>
  <c r="O11" i="39"/>
  <c r="O10" i="39"/>
  <c r="O9" i="39"/>
  <c r="O8" i="39"/>
  <c r="O7" i="39"/>
  <c r="O25" i="39" l="1"/>
</calcChain>
</file>

<file path=xl/sharedStrings.xml><?xml version="1.0" encoding="utf-8"?>
<sst xmlns="http://schemas.openxmlformats.org/spreadsheetml/2006/main" count="554" uniqueCount="157">
  <si>
    <t>องค์การบริหารส่วนจังหวัดสงขลา</t>
  </si>
  <si>
    <t>ที่</t>
  </si>
  <si>
    <t>ชื่อสถานประกอบการ</t>
  </si>
  <si>
    <t>หจก.หาดใหญ่บุณยาและบุตร</t>
  </si>
  <si>
    <t>ร้านสุนทรพานิช หาดใหญ่</t>
  </si>
  <si>
    <t>รวม</t>
  </si>
  <si>
    <t>ร้านวินิจการค้า สะเดา</t>
  </si>
  <si>
    <t>หจก.ไทยเสรี หาดใหญ่</t>
  </si>
  <si>
    <t>ทะเบียนคุมรายได้ภาษีบำรุงองค์การบริหารส่วนจังหวัดจากการค้ายาสูบ</t>
  </si>
  <si>
    <t>-</t>
  </si>
  <si>
    <t>หจก.บุณยาและบุตรสงขลา</t>
  </si>
  <si>
    <t>ประจำปีงบประมาณ   2562</t>
  </si>
  <si>
    <t>บริษัท MINI บิ๊กซี จำกัด (มหาชน)</t>
  </si>
  <si>
    <t>บริษัท สยามแม็คโคร  จำกัด (มหาชน)</t>
  </si>
  <si>
    <t xml:space="preserve">บริษัท ซีพี เอฟ เทรดดิ้ง จำกัด </t>
  </si>
  <si>
    <t>บริษัท ซันร้อยแปด จำกัด</t>
  </si>
  <si>
    <t>บริษัท บีเจซี คอมเมิร์ช จำกัด</t>
  </si>
  <si>
    <t>ตุลาคม 61</t>
  </si>
  <si>
    <t>พฤศจิกายน 61</t>
  </si>
  <si>
    <t>ธันวาคม 61</t>
  </si>
  <si>
    <t>มกราคม 62</t>
  </si>
  <si>
    <t>กุมภาพันธ์ 62</t>
  </si>
  <si>
    <t>เมษายน 62</t>
  </si>
  <si>
    <t>มีนาคม 62</t>
  </si>
  <si>
    <t>พฤษภาคม 62</t>
  </si>
  <si>
    <t>มิถุนายน 62</t>
  </si>
  <si>
    <t>กรกฎาคม 62</t>
  </si>
  <si>
    <t>สิงหาคม 62</t>
  </si>
  <si>
    <t>กันยายน 62</t>
  </si>
  <si>
    <t>รวมเงิน (บาท)</t>
  </si>
  <si>
    <t>บริษัท ปิโตรเลื่ยมไทย       คอร์เปอร์เรชั่น จำกัด</t>
  </si>
  <si>
    <t>บริษัท ซีพี ออลล์ จำกัด (มหาชน)</t>
  </si>
  <si>
    <t>บริษัท เอก - ชัย ดีสทริบิวชั่น    ซิสเทม จำกัด</t>
  </si>
  <si>
    <t>บริษัทเซ็นทรัลฟู้ด                รีเทล จำกัด</t>
  </si>
  <si>
    <t>บ.เจที อินเตอร์เนชั่นแนล       (ไทยแลนด์) จำกัด</t>
  </si>
  <si>
    <t>บมจ. บิ๊กซีซูเปอร์ เซ็นเตอร์</t>
  </si>
  <si>
    <t>บริษัท ฟิลลิป มอร์ริส เทรดดิ้ง        (ไทยแลนด์) จำกัด</t>
  </si>
  <si>
    <t>เลิกจำหน่าย</t>
  </si>
  <si>
    <t>หจก. สุนทรพานิช หาดใหญ่</t>
  </si>
  <si>
    <t>โอนกิจการเป็น หจก.</t>
  </si>
  <si>
    <t>บริษัทเซ็นทรัลฟู้ด                รีเทล จำกัด (บจก. ลีดอน)</t>
  </si>
  <si>
    <t>บมจ. ซีพี ออลล์ (บจก. ลีดอน)</t>
  </si>
  <si>
    <t>บมจ. ซีพี ออลล์ (บจก. ฟิลลิป)</t>
  </si>
  <si>
    <t>บมจ. บิ๊กซีซูเปอร์ เซ็นเตอร์ (สำนักงานใหญ่) (บจก. เจที)</t>
  </si>
  <si>
    <t xml:space="preserve">บจก. ซีพี เอฟ เทรดดิ้ง (บจก. ฟิลลิป) </t>
  </si>
  <si>
    <t>หจก. หาดใหญ่ บุณยา และบุตร</t>
  </si>
  <si>
    <t>หจก. บุณยา และบุตร สงขลา</t>
  </si>
  <si>
    <t>บริษัท ฟิลลิป มอร์ริส เทรดดิ้ง   (ไทยแลนด์) จำกัด</t>
  </si>
  <si>
    <t>บริษัท เอก - ชัย ดีสทริบิวชั่น ซิสเทม จำกัด (บจก. ฟิลลิป)</t>
  </si>
  <si>
    <t>บจก. เอก - ชัย ดีสทริบิวชั่น    ซิสเทม  (บจก. เจที)</t>
  </si>
  <si>
    <t>บจก. เอก - ชัย ดีสทริบิวชั่น ซิสเทม</t>
  </si>
  <si>
    <t>บจก. เซ็นทรัลฟู้ด  
รีเทล  (บจก. ฟิลลิป)</t>
  </si>
  <si>
    <t>บมจ. บิ๊กซีซูเปอร์ เซ็นเตอร์         (บจก. ฟิลลิป)</t>
  </si>
  <si>
    <t>บมจ. สยามแม็คโคร (บจก. ฟิลลิป)</t>
  </si>
  <si>
    <t>บมจ. MINI บิ๊กซี      (บจก. ลีดอน)</t>
  </si>
  <si>
    <t>บมจ. MINI บิ๊กซี     (บจก. ฟิลลิป)</t>
  </si>
  <si>
    <t>บจก. ปิโตรเลื่ยมไทย  คอร์เปอร์เรชั่น (บจก. เจที)</t>
  </si>
  <si>
    <t>ประจำปีงบประมาณ   2563</t>
  </si>
  <si>
    <t>ตุลาคม 62</t>
  </si>
  <si>
    <t>พฤศจิกายน 62</t>
  </si>
  <si>
    <t>ธันวาคม 62</t>
  </si>
  <si>
    <t>มกราคม 63</t>
  </si>
  <si>
    <t>กุมภาพันธ์ 63</t>
  </si>
  <si>
    <t>มีนาคม 63</t>
  </si>
  <si>
    <t>เมษายน 63</t>
  </si>
  <si>
    <t>พฤษภาคม 63</t>
  </si>
  <si>
    <t>มิถุนายน 63</t>
  </si>
  <si>
    <t>กรกฎาคม 63</t>
  </si>
  <si>
    <t>สิงหาคม 63</t>
  </si>
  <si>
    <t>กันยายน 63</t>
  </si>
  <si>
    <t>บมจ. MINI บิ๊กซี  (บจก. ฟิลลิป)</t>
  </si>
  <si>
    <t>บมจ. MINI บิ๊กซี   (บจก. ลีดอน)</t>
  </si>
  <si>
    <t>บริษัท ฟิลลิป   มอร์ริส เทรดดิ้ง   (ไทยแลนด์) จำกัด</t>
  </si>
  <si>
    <t>บริษัท เจที อินเตอร์เนชั่นแนล(ไทยแลนด์) จำกัด</t>
  </si>
  <si>
    <t>บริษัทเซ็นทรัลฟู้ด   รีเทล จำกัด (บจก. ลีดอน)</t>
  </si>
  <si>
    <t xml:space="preserve">บจก. ซีพี เอฟ    เทรดดิ้ง (บจก. ฟิลลิป) </t>
  </si>
  <si>
    <t>บจก. เอก - ชัย ดีสทริบิวชั่น ซิสเทม(บจก. ฟิลลิป)</t>
  </si>
  <si>
    <t>บจก. เอก - ชัย ดีสทริบิวชั่น ซิสเทม(บจก. เจที)</t>
  </si>
  <si>
    <t>บจก. ซันร้อยแปด (บจก. ฟิลลิป)</t>
  </si>
  <si>
    <t>บมจ. เคแอนด์เค ซุปเปอร์ สโตร์ เซาท์เทริ์น</t>
  </si>
  <si>
    <t>บจก.เซ็นทรัลฟู้ดรีเทล(บจก. ฟิลลิป)</t>
  </si>
  <si>
    <t>บมจ. สยามแม็คโคร (บจก. เจที)</t>
  </si>
  <si>
    <t>บจก. โอเชี่ยน ดี.ซี (บจก. เจที)</t>
  </si>
  <si>
    <t>บจก. ปิโตรเลื่ยมไทยคอร์เปอร์เรชั่น (บจก. เจที)</t>
  </si>
  <si>
    <t>หจก. นครหาดใหญ่พานิช</t>
  </si>
  <si>
    <t>บมจ. ซีพี ออลล์ (บจก. เจที)</t>
  </si>
  <si>
    <t>บมจ. ซีพี ออลล์ (สำนักงานใหญ่)</t>
  </si>
  <si>
    <t>ไม่ยื่นแบบรายการภาษี</t>
  </si>
  <si>
    <t>ที่ สข 51004/2733
ลงวันที่ 22 มิ.ย. 63</t>
  </si>
  <si>
    <t>ออกให้เมื่อวันที่
19 มิ.ย. 2563</t>
  </si>
  <si>
    <t>จดทะเบียนสถานการค้า    (อบจ 003)</t>
  </si>
  <si>
    <t xml:space="preserve">ยื่นแบบรายการภาษี/  ไม่มียอดชำระ </t>
  </si>
  <si>
    <t xml:space="preserve">ยื่นแบบรายการภาษี/              ไม่มียอดชำระ </t>
  </si>
  <si>
    <t xml:space="preserve">ยื่นแบบรายการภาษี/               ไม่มียอดชำระ </t>
  </si>
  <si>
    <t xml:space="preserve">ยื่นแบบรายการ/
ไม่มียอดชำระ </t>
  </si>
  <si>
    <t xml:space="preserve">ยื่นแบบ/
ไม่มียอดชำระ </t>
  </si>
  <si>
    <t xml:space="preserve">ยื่นแบบ/       ไม่มียอดชำระ </t>
  </si>
  <si>
    <t>บจก. ซันร้อยแปด  (บจก. เจที)</t>
  </si>
  <si>
    <t>ประจำปีงบประมาณ   2564</t>
  </si>
  <si>
    <t>ตุลาคม 63</t>
  </si>
  <si>
    <t>พฤศจิกายน 63</t>
  </si>
  <si>
    <t>ธันวาคม 63</t>
  </si>
  <si>
    <t>มกราคม 64</t>
  </si>
  <si>
    <t>กุมภาพันธ์ 64</t>
  </si>
  <si>
    <t>มีนาคม 64</t>
  </si>
  <si>
    <t>เมษายน 64</t>
  </si>
  <si>
    <t>พฤษภาคม 64</t>
  </si>
  <si>
    <t>มิถุนายน 64</t>
  </si>
  <si>
    <t>กรกฎาคม 64</t>
  </si>
  <si>
    <t>สิงหาคม 64</t>
  </si>
  <si>
    <t>กันยายน 64</t>
  </si>
  <si>
    <t>รวมทั้งสิ้น/เดือน</t>
  </si>
  <si>
    <t>บมจ. MINI บิ๊กซี  (บจก.ฟิลลิป มอร์ริส)</t>
  </si>
  <si>
    <t>บมจ. สยามแม็คโคร (บจก.ฟิลลิป มอร์ริส)</t>
  </si>
  <si>
    <t>บจก.เซ็นทรัลฟู้ดรีเทล (บจก. ฟิลลิป มอร์ริส)</t>
  </si>
  <si>
    <t xml:space="preserve">บจก.ซีพี เอฟ เทรดดิ้ง (บจก. ฟิลลิป มอร์ริส) </t>
  </si>
  <si>
    <t>บจก. เอก - ชัย       ดีสทริบิวชั่น ซิสเทม(บจก. เจที)</t>
  </si>
  <si>
    <t>บจก. ปิโตรเลื่ยมไทยคอร์เปอร์เรชั่น       (บจก. เจที)</t>
  </si>
  <si>
    <t>บจก. เอก - ชัย       ดีสทริบิวชั่น ซิสเทม</t>
  </si>
  <si>
    <t>บมจ. ซีพี ออลล์     (บจก. เจที )</t>
  </si>
  <si>
    <t>บมจ. ซีพี ออลล์     (บจก. ลีดอน)</t>
  </si>
  <si>
    <t>บจก. เซ็นทรัลฟู้ด รีเทล (บจก. ลีดอน)</t>
  </si>
  <si>
    <t>บจก. เจที อินเตอร์เนชั่นแนล (ไทยแลนด์)</t>
  </si>
  <si>
    <t xml:space="preserve">บจก. ฟิลลิป มอร์ริส   เทรดดิ้ง (ไทยแลนด์) </t>
  </si>
  <si>
    <t>ร้าน วินิจการค้า      สะเดา</t>
  </si>
  <si>
    <t>หจก. ไทยเสรี      หาดใหญ่</t>
  </si>
  <si>
    <t xml:space="preserve">    ชื่อสถานประกอบการ
บริษัทตัวแทน</t>
  </si>
  <si>
    <t>บมจ. ซีพี ออลล์    (บจก.ฟิลลิป มอร์ริส)</t>
  </si>
  <si>
    <t>บมจ. เคแอนด์เค ซุปเปอร์สโตร์ เซาท์เทิร์น</t>
  </si>
  <si>
    <t>ยื่นแบบไม่มียอดชำระ</t>
  </si>
  <si>
    <t>ลำดับ
ที่</t>
  </si>
  <si>
    <t>บจก. เอก - ชัย         ดีสทริบิวชั่น ซิสเทม      (บจก. ฟิลลิป มอร์ริส)</t>
  </si>
  <si>
    <t>บมจ. บิ๊กซี ซูเปอร์      เซ็นเตอร์                   (บจก. ฟิลลิป มอร์ริส)</t>
  </si>
  <si>
    <t>บมจ. บิ๊กซีซูเปอร์    เซ็นเตอร์ (สำนักงานใหญ่) (บจก. เจที)</t>
  </si>
  <si>
    <t>ไม่ได้ยื่นแบบฯ</t>
  </si>
  <si>
    <t>บริษัทเซ็นทรัลฟู้ด   รีเทล จำกัด</t>
  </si>
  <si>
    <t>ยื่นแบบรายการภาษี
ไม่มียอดชำระ</t>
  </si>
  <si>
    <t>ยื่นแบบแสดงรายการ
ไม่มียอดชำระ</t>
  </si>
  <si>
    <t>ยกเลิกการจำหน่าย</t>
  </si>
  <si>
    <t>รวม (ครั้ง)</t>
  </si>
  <si>
    <t>จำนวนครั้ง</t>
  </si>
  <si>
    <t>ประจำปีงบประมาณ   2565</t>
  </si>
  <si>
    <t>ตุลาคม 64</t>
  </si>
  <si>
    <t>พฤศจิกายน 64</t>
  </si>
  <si>
    <t>ธันวาคม 64</t>
  </si>
  <si>
    <t>มีนาคม 65</t>
  </si>
  <si>
    <t>มกราคม 65</t>
  </si>
  <si>
    <t>กุมภาพันธ์ 65</t>
  </si>
  <si>
    <t>เมษายน 65</t>
  </si>
  <si>
    <t>พฤษภาคม 65</t>
  </si>
  <si>
    <t>มิถุนายน 65</t>
  </si>
  <si>
    <t>กรกฎาคม 65</t>
  </si>
  <si>
    <t>สิงหาคม 65</t>
  </si>
  <si>
    <t>กันยายน 65</t>
  </si>
  <si>
    <t>บริษัท บิ๊กซี ซูเปอร์เซ็นเตอร์</t>
  </si>
  <si>
    <t>ไม่ยื่นแบบชำระ</t>
  </si>
  <si>
    <t>สถิติการให้บริการผู้ชำระภาษีบำรุงองค์การบริหารส่วนจังหวัดจากยาสูบ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</si>
</sst>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_(* #,##0.000_);_(* \(#,##0.000\);_(* &quot;-&quot;??_);_(@_)"/>
  </numFmts>
  <fonts count="30" x14ac:knownFonts="1">
    <font>
      <sz val="16"/>
      <color theme="1"/>
      <name val="Tahoma"/>
      <family val="2"/>
    </font>
    <font>
      <b/>
      <sz val="18"/>
      <color theme="1"/>
      <name val="TH SarabunIT๙"/>
      <family val="2"/>
    </font>
    <font>
      <sz val="16"/>
      <color theme="1"/>
      <name val="Tahoma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rgb="FFFF0000"/>
      <name val="TH SarabunIT๙"/>
      <family val="2"/>
    </font>
    <font>
      <sz val="11"/>
      <name val="TH SarabunIT๙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b/>
      <sz val="16"/>
      <color rgb="FF00B050"/>
      <name val="TH SarabunPSK"/>
      <family val="2"/>
    </font>
    <font>
      <b/>
      <sz val="16"/>
      <name val="TH SarabunPSK"/>
      <family val="2"/>
    </font>
    <font>
      <sz val="9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rgb="FFFF0000"/>
      <name val="TH SarabunPSK"/>
      <family val="2"/>
    </font>
    <font>
      <sz val="15"/>
      <name val="TH SarabunPSK"/>
      <family val="2"/>
    </font>
    <font>
      <b/>
      <sz val="14"/>
      <color rgb="FFC00000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3B7F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Border="1"/>
    <xf numFmtId="187" fontId="8" fillId="0" borderId="1" xfId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187" fontId="10" fillId="0" borderId="0" xfId="1" applyFont="1"/>
    <xf numFmtId="187" fontId="10" fillId="0" borderId="0" xfId="0" applyNumberFormat="1" applyFont="1"/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/>
    </xf>
    <xf numFmtId="187" fontId="7" fillId="0" borderId="3" xfId="1" applyFont="1" applyBorder="1" applyAlignment="1">
      <alignment horizontal="right" vertical="center"/>
    </xf>
    <xf numFmtId="187" fontId="7" fillId="0" borderId="16" xfId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4" fontId="7" fillId="0" borderId="8" xfId="0" applyNumberFormat="1" applyFont="1" applyBorder="1" applyAlignment="1">
      <alignment horizontal="right" vertical="center"/>
    </xf>
    <xf numFmtId="187" fontId="7" fillId="2" borderId="1" xfId="1" applyFont="1" applyFill="1" applyBorder="1" applyAlignment="1">
      <alignment horizontal="right" vertical="center"/>
    </xf>
    <xf numFmtId="187" fontId="7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187" fontId="7" fillId="0" borderId="8" xfId="1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 wrapText="1"/>
    </xf>
    <xf numFmtId="187" fontId="7" fillId="0" borderId="25" xfId="1" applyFont="1" applyBorder="1" applyAlignment="1">
      <alignment horizontal="right" vertical="center"/>
    </xf>
    <xf numFmtId="187" fontId="7" fillId="0" borderId="15" xfId="1" applyFont="1" applyBorder="1" applyAlignment="1">
      <alignment horizontal="right" vertical="center"/>
    </xf>
    <xf numFmtId="187" fontId="7" fillId="0" borderId="24" xfId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187" fontId="5" fillId="0" borderId="4" xfId="1" applyFont="1" applyBorder="1" applyAlignment="1">
      <alignment horizontal="right" vertical="center"/>
    </xf>
    <xf numFmtId="187" fontId="7" fillId="0" borderId="23" xfId="1" applyFont="1" applyBorder="1" applyAlignment="1">
      <alignment horizontal="right" vertical="center"/>
    </xf>
    <xf numFmtId="187" fontId="7" fillId="0" borderId="32" xfId="1" applyFont="1" applyBorder="1" applyAlignment="1">
      <alignment horizontal="right" vertical="center"/>
    </xf>
    <xf numFmtId="187" fontId="7" fillId="0" borderId="33" xfId="1" applyFont="1" applyBorder="1" applyAlignment="1">
      <alignment horizontal="right" vertical="center"/>
    </xf>
    <xf numFmtId="187" fontId="7" fillId="0" borderId="34" xfId="1" applyFont="1" applyBorder="1" applyAlignment="1">
      <alignment horizontal="right" vertical="center"/>
    </xf>
    <xf numFmtId="187" fontId="7" fillId="0" borderId="35" xfId="1" applyFont="1" applyBorder="1" applyAlignment="1">
      <alignment horizontal="right" vertical="center"/>
    </xf>
    <xf numFmtId="187" fontId="7" fillId="0" borderId="0" xfId="1" applyFont="1" applyBorder="1" applyAlignment="1">
      <alignment horizontal="right" vertical="center"/>
    </xf>
    <xf numFmtId="187" fontId="5" fillId="0" borderId="10" xfId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4" fillId="0" borderId="28" xfId="0" applyNumberFormat="1" applyFont="1" applyBorder="1" applyAlignment="1">
      <alignment horizontal="right" vertical="center"/>
    </xf>
    <xf numFmtId="4" fontId="4" fillId="0" borderId="31" xfId="0" applyNumberFormat="1" applyFont="1" applyBorder="1" applyAlignment="1">
      <alignment horizontal="right" vertical="center"/>
    </xf>
    <xf numFmtId="4" fontId="4" fillId="0" borderId="30" xfId="0" applyNumberFormat="1" applyFont="1" applyBorder="1" applyAlignment="1">
      <alignment horizontal="right" vertical="center"/>
    </xf>
    <xf numFmtId="4" fontId="4" fillId="0" borderId="29" xfId="0" applyNumberFormat="1" applyFont="1" applyBorder="1" applyAlignment="1">
      <alignment horizontal="right" vertical="center"/>
    </xf>
    <xf numFmtId="4" fontId="4" fillId="0" borderId="27" xfId="0" applyNumberFormat="1" applyFont="1" applyBorder="1" applyAlignment="1">
      <alignment horizontal="right" vertical="center"/>
    </xf>
    <xf numFmtId="187" fontId="4" fillId="0" borderId="14" xfId="1" applyFont="1" applyBorder="1" applyAlignment="1">
      <alignment horizontal="right" vertical="center"/>
    </xf>
    <xf numFmtId="187" fontId="8" fillId="0" borderId="3" xfId="1" applyFont="1" applyBorder="1" applyAlignment="1">
      <alignment horizontal="right" vertical="center"/>
    </xf>
    <xf numFmtId="187" fontId="8" fillId="2" borderId="1" xfId="1" applyFont="1" applyFill="1" applyBorder="1" applyAlignment="1">
      <alignment horizontal="right" vertical="center"/>
    </xf>
    <xf numFmtId="187" fontId="8" fillId="0" borderId="1" xfId="1" applyFont="1" applyBorder="1" applyAlignment="1">
      <alignment horizontal="right" vertical="center" wrapText="1"/>
    </xf>
    <xf numFmtId="187" fontId="8" fillId="0" borderId="15" xfId="1" applyFont="1" applyBorder="1" applyAlignment="1">
      <alignment horizontal="right" vertical="center"/>
    </xf>
    <xf numFmtId="187" fontId="4" fillId="0" borderId="4" xfId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24" xfId="0" applyFont="1" applyBorder="1" applyAlignment="1">
      <alignment horizontal="left" vertical="center" wrapText="1"/>
    </xf>
    <xf numFmtId="187" fontId="12" fillId="0" borderId="16" xfId="1" applyFont="1" applyBorder="1" applyAlignment="1">
      <alignment horizontal="right" vertical="center"/>
    </xf>
    <xf numFmtId="187" fontId="12" fillId="0" borderId="1" xfId="1" applyFont="1" applyBorder="1" applyAlignment="1">
      <alignment horizontal="right" vertical="center"/>
    </xf>
    <xf numFmtId="187" fontId="7" fillId="0" borderId="22" xfId="1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87" fontId="16" fillId="0" borderId="1" xfId="1" applyFont="1" applyBorder="1" applyAlignment="1">
      <alignment horizontal="right" vertical="center"/>
    </xf>
    <xf numFmtId="187" fontId="17" fillId="0" borderId="1" xfId="1" applyFont="1" applyBorder="1" applyAlignment="1">
      <alignment horizontal="right" vertical="center"/>
    </xf>
    <xf numFmtId="187" fontId="16" fillId="0" borderId="34" xfId="1" applyFont="1" applyBorder="1" applyAlignment="1">
      <alignment horizontal="right" vertical="center"/>
    </xf>
    <xf numFmtId="187" fontId="13" fillId="0" borderId="8" xfId="1" applyFont="1" applyBorder="1" applyAlignment="1">
      <alignment horizontal="right" vertical="center"/>
    </xf>
    <xf numFmtId="187" fontId="13" fillId="0" borderId="1" xfId="1" applyFont="1" applyBorder="1" applyAlignment="1">
      <alignment horizontal="right" vertical="center"/>
    </xf>
    <xf numFmtId="187" fontId="16" fillId="0" borderId="3" xfId="1" applyFont="1" applyBorder="1" applyAlignment="1">
      <alignment horizontal="right" vertical="center"/>
    </xf>
    <xf numFmtId="187" fontId="16" fillId="0" borderId="0" xfId="1" applyFont="1" applyBorder="1" applyAlignment="1">
      <alignment horizontal="right" vertical="center"/>
    </xf>
    <xf numFmtId="187" fontId="16" fillId="0" borderId="33" xfId="1" applyFont="1" applyBorder="1" applyAlignment="1">
      <alignment horizontal="right" vertical="center"/>
    </xf>
    <xf numFmtId="187" fontId="13" fillId="0" borderId="1" xfId="1" applyFont="1" applyBorder="1" applyAlignment="1">
      <alignment horizontal="right" vertical="center" wrapText="1"/>
    </xf>
    <xf numFmtId="187" fontId="13" fillId="2" borderId="1" xfId="1" applyFont="1" applyFill="1" applyBorder="1" applyAlignment="1">
      <alignment horizontal="right" vertical="center"/>
    </xf>
    <xf numFmtId="187" fontId="16" fillId="0" borderId="22" xfId="1" applyFont="1" applyBorder="1" applyAlignment="1">
      <alignment horizontal="right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187" fontId="13" fillId="0" borderId="25" xfId="1" applyFont="1" applyBorder="1" applyAlignment="1">
      <alignment horizontal="right" vertical="center"/>
    </xf>
    <xf numFmtId="187" fontId="13" fillId="0" borderId="15" xfId="1" applyFont="1" applyBorder="1" applyAlignment="1">
      <alignment horizontal="right" vertical="center"/>
    </xf>
    <xf numFmtId="0" fontId="15" fillId="0" borderId="21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187" fontId="19" fillId="0" borderId="4" xfId="1" applyFont="1" applyBorder="1" applyAlignment="1">
      <alignment horizontal="right" vertical="center"/>
    </xf>
    <xf numFmtId="187" fontId="19" fillId="0" borderId="10" xfId="1" applyFont="1" applyBorder="1" applyAlignment="1">
      <alignment horizontal="right" vertical="center"/>
    </xf>
    <xf numFmtId="187" fontId="20" fillId="0" borderId="0" xfId="1" applyFont="1"/>
    <xf numFmtId="187" fontId="20" fillId="0" borderId="0" xfId="0" applyNumberFormat="1" applyFont="1"/>
    <xf numFmtId="187" fontId="13" fillId="0" borderId="3" xfId="1" applyFont="1" applyBorder="1" applyAlignment="1">
      <alignment horizontal="right" vertical="center"/>
    </xf>
    <xf numFmtId="187" fontId="16" fillId="0" borderId="16" xfId="1" applyFont="1" applyBorder="1" applyAlignment="1">
      <alignment horizontal="right" vertical="center"/>
    </xf>
    <xf numFmtId="187" fontId="16" fillId="0" borderId="23" xfId="1" applyFont="1" applyBorder="1" applyAlignment="1">
      <alignment horizontal="right" vertical="center"/>
    </xf>
    <xf numFmtId="187" fontId="15" fillId="0" borderId="28" xfId="1" applyFont="1" applyBorder="1" applyAlignment="1">
      <alignment horizontal="right" vertical="center"/>
    </xf>
    <xf numFmtId="187" fontId="13" fillId="0" borderId="17" xfId="1" applyFont="1" applyBorder="1" applyAlignment="1">
      <alignment horizontal="right" vertical="center"/>
    </xf>
    <xf numFmtId="187" fontId="15" fillId="0" borderId="31" xfId="1" applyFont="1" applyBorder="1" applyAlignment="1">
      <alignment horizontal="right" vertical="center"/>
    </xf>
    <xf numFmtId="187" fontId="16" fillId="0" borderId="32" xfId="1" applyFont="1" applyBorder="1" applyAlignment="1">
      <alignment horizontal="right" vertical="center"/>
    </xf>
    <xf numFmtId="187" fontId="16" fillId="2" borderId="1" xfId="1" applyFont="1" applyFill="1" applyBorder="1" applyAlignment="1">
      <alignment horizontal="right" vertical="center"/>
    </xf>
    <xf numFmtId="187" fontId="16" fillId="0" borderId="8" xfId="1" applyFont="1" applyBorder="1" applyAlignment="1">
      <alignment horizontal="right" vertical="center"/>
    </xf>
    <xf numFmtId="187" fontId="15" fillId="0" borderId="30" xfId="1" applyFont="1" applyBorder="1" applyAlignment="1">
      <alignment horizontal="right" vertical="center"/>
    </xf>
    <xf numFmtId="187" fontId="15" fillId="0" borderId="29" xfId="1" applyFont="1" applyBorder="1" applyAlignment="1">
      <alignment horizontal="right" vertical="center"/>
    </xf>
    <xf numFmtId="187" fontId="16" fillId="0" borderId="15" xfId="1" applyFont="1" applyBorder="1" applyAlignment="1">
      <alignment horizontal="right" vertical="center"/>
    </xf>
    <xf numFmtId="187" fontId="16" fillId="0" borderId="24" xfId="1" applyFont="1" applyBorder="1" applyAlignment="1">
      <alignment horizontal="right" vertical="center"/>
    </xf>
    <xf numFmtId="187" fontId="16" fillId="0" borderId="35" xfId="1" applyFont="1" applyBorder="1" applyAlignment="1">
      <alignment horizontal="right" vertical="center"/>
    </xf>
    <xf numFmtId="187" fontId="15" fillId="0" borderId="27" xfId="1" applyFont="1" applyBorder="1" applyAlignment="1">
      <alignment horizontal="right" vertical="center"/>
    </xf>
    <xf numFmtId="187" fontId="19" fillId="0" borderId="7" xfId="1" applyFont="1" applyBorder="1" applyAlignment="1">
      <alignment horizontal="right" vertical="center"/>
    </xf>
    <xf numFmtId="187" fontId="15" fillId="0" borderId="0" xfId="1" applyFont="1" applyBorder="1" applyAlignment="1">
      <alignment horizontal="right" vertical="center"/>
    </xf>
    <xf numFmtId="187" fontId="15" fillId="0" borderId="2" xfId="1" applyFont="1" applyBorder="1" applyAlignment="1">
      <alignment horizontal="right" vertical="center"/>
    </xf>
    <xf numFmtId="0" fontId="22" fillId="0" borderId="0" xfId="0" applyFont="1"/>
    <xf numFmtId="0" fontId="22" fillId="0" borderId="0" xfId="0" applyFont="1" applyBorder="1"/>
    <xf numFmtId="187" fontId="23" fillId="0" borderId="23" xfId="1" applyFont="1" applyBorder="1" applyAlignment="1">
      <alignment horizontal="right" vertical="center"/>
    </xf>
    <xf numFmtId="187" fontId="23" fillId="0" borderId="1" xfId="1" applyFont="1" applyBorder="1" applyAlignment="1">
      <alignment horizontal="right" vertical="center"/>
    </xf>
    <xf numFmtId="187" fontId="23" fillId="0" borderId="32" xfId="1" applyFont="1" applyBorder="1" applyAlignment="1">
      <alignment horizontal="right" vertical="center"/>
    </xf>
    <xf numFmtId="187" fontId="23" fillId="0" borderId="33" xfId="1" applyFont="1" applyBorder="1" applyAlignment="1">
      <alignment horizontal="right" vertical="center"/>
    </xf>
    <xf numFmtId="187" fontId="23" fillId="0" borderId="34" xfId="1" applyFont="1" applyBorder="1" applyAlignment="1">
      <alignment horizontal="right" vertical="center"/>
    </xf>
    <xf numFmtId="187" fontId="23" fillId="0" borderId="22" xfId="1" applyFont="1" applyBorder="1" applyAlignment="1">
      <alignment horizontal="right" vertical="center"/>
    </xf>
    <xf numFmtId="187" fontId="23" fillId="0" borderId="35" xfId="1" applyFont="1" applyBorder="1" applyAlignment="1">
      <alignment horizontal="right" vertical="center"/>
    </xf>
    <xf numFmtId="187" fontId="19" fillId="0" borderId="8" xfId="1" applyFont="1" applyBorder="1" applyAlignment="1">
      <alignment horizontal="center" vertical="center"/>
    </xf>
    <xf numFmtId="187" fontId="19" fillId="0" borderId="1" xfId="1" applyFont="1" applyBorder="1" applyAlignment="1">
      <alignment horizontal="center" vertical="center"/>
    </xf>
    <xf numFmtId="187" fontId="16" fillId="0" borderId="17" xfId="1" applyFont="1" applyBorder="1" applyAlignment="1">
      <alignment horizontal="right" vertical="center"/>
    </xf>
    <xf numFmtId="187" fontId="16" fillId="0" borderId="1" xfId="1" applyFont="1" applyBorder="1" applyAlignment="1">
      <alignment horizontal="right" vertical="center" wrapText="1"/>
    </xf>
    <xf numFmtId="187" fontId="19" fillId="0" borderId="30" xfId="1" applyFont="1" applyBorder="1" applyAlignment="1">
      <alignment horizontal="right" vertical="center"/>
    </xf>
    <xf numFmtId="187" fontId="16" fillId="0" borderId="36" xfId="1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187" fontId="16" fillId="0" borderId="30" xfId="1" applyFont="1" applyBorder="1" applyAlignment="1">
      <alignment horizontal="right" vertical="center"/>
    </xf>
    <xf numFmtId="187" fontId="19" fillId="0" borderId="30" xfId="1" applyFont="1" applyBorder="1" applyAlignment="1">
      <alignment horizontal="center" vertical="center"/>
    </xf>
    <xf numFmtId="187" fontId="13" fillId="0" borderId="0" xfId="0" applyNumberFormat="1" applyFont="1"/>
    <xf numFmtId="187" fontId="15" fillId="0" borderId="8" xfId="1" applyFont="1" applyBorder="1" applyAlignment="1">
      <alignment horizontal="left" vertical="center" wrapText="1"/>
    </xf>
    <xf numFmtId="187" fontId="24" fillId="0" borderId="24" xfId="1" applyFont="1" applyBorder="1" applyAlignment="1">
      <alignment horizontal="left" vertical="center" wrapText="1"/>
    </xf>
    <xf numFmtId="187" fontId="19" fillId="0" borderId="1" xfId="1" applyFont="1" applyBorder="1" applyAlignment="1">
      <alignment horizontal="center" vertical="center" wrapText="1"/>
    </xf>
    <xf numFmtId="187" fontId="15" fillId="0" borderId="8" xfId="1" applyFont="1" applyBorder="1" applyAlignment="1">
      <alignment horizontal="center" vertical="center" wrapText="1"/>
    </xf>
    <xf numFmtId="187" fontId="19" fillId="0" borderId="3" xfId="1" applyFont="1" applyBorder="1" applyAlignment="1">
      <alignment horizontal="right" vertical="center"/>
    </xf>
    <xf numFmtId="187" fontId="19" fillId="0" borderId="17" xfId="1" applyFont="1" applyBorder="1" applyAlignment="1">
      <alignment horizontal="right" vertical="center"/>
    </xf>
    <xf numFmtId="187" fontId="15" fillId="0" borderId="17" xfId="1" applyFont="1" applyBorder="1" applyAlignment="1">
      <alignment horizontal="right" vertical="center"/>
    </xf>
    <xf numFmtId="187" fontId="15" fillId="0" borderId="8" xfId="1" applyFont="1" applyBorder="1" applyAlignment="1">
      <alignment horizontal="right" vertical="center"/>
    </xf>
    <xf numFmtId="187" fontId="19" fillId="0" borderId="8" xfId="1" applyFont="1" applyBorder="1" applyAlignment="1">
      <alignment horizontal="right" vertical="center"/>
    </xf>
    <xf numFmtId="187" fontId="15" fillId="0" borderId="1" xfId="1" applyFont="1" applyBorder="1" applyAlignment="1">
      <alignment horizontal="right" vertical="center"/>
    </xf>
    <xf numFmtId="0" fontId="15" fillId="0" borderId="0" xfId="0" applyFont="1"/>
    <xf numFmtId="0" fontId="15" fillId="0" borderId="0" xfId="0" applyFont="1" applyBorder="1"/>
    <xf numFmtId="0" fontId="15" fillId="0" borderId="4" xfId="0" applyFont="1" applyBorder="1" applyAlignment="1">
      <alignment horizontal="center" vertical="center" wrapText="1"/>
    </xf>
    <xf numFmtId="187" fontId="25" fillId="0" borderId="8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 wrapText="1"/>
    </xf>
    <xf numFmtId="187" fontId="15" fillId="0" borderId="18" xfId="1" applyFont="1" applyBorder="1" applyAlignment="1">
      <alignment horizontal="right" vertical="center"/>
    </xf>
    <xf numFmtId="0" fontId="15" fillId="0" borderId="38" xfId="0" applyFont="1" applyBorder="1" applyAlignment="1">
      <alignment vertical="center"/>
    </xf>
    <xf numFmtId="0" fontId="15" fillId="0" borderId="39" xfId="0" applyFont="1" applyBorder="1" applyAlignment="1">
      <alignment horizontal="center" vertical="center"/>
    </xf>
    <xf numFmtId="187" fontId="19" fillId="0" borderId="39" xfId="1" applyFont="1" applyBorder="1" applyAlignment="1">
      <alignment horizontal="right" vertical="center"/>
    </xf>
    <xf numFmtId="187" fontId="19" fillId="0" borderId="40" xfId="1" applyFont="1" applyBorder="1" applyAlignment="1">
      <alignment horizontal="right" vertical="center"/>
    </xf>
    <xf numFmtId="187" fontId="19" fillId="0" borderId="41" xfId="1" applyFont="1" applyBorder="1" applyAlignment="1">
      <alignment horizontal="right" vertical="center"/>
    </xf>
    <xf numFmtId="187" fontId="15" fillId="0" borderId="37" xfId="1" applyFont="1" applyBorder="1" applyAlignment="1">
      <alignment horizontal="right" vertical="center"/>
    </xf>
    <xf numFmtId="187" fontId="15" fillId="3" borderId="8" xfId="1" applyFont="1" applyFill="1" applyBorder="1" applyAlignment="1">
      <alignment horizontal="center" vertical="center"/>
    </xf>
    <xf numFmtId="4" fontId="16" fillId="0" borderId="3" xfId="1" applyNumberFormat="1" applyFont="1" applyBorder="1" applyAlignment="1">
      <alignment horizontal="right" vertical="center"/>
    </xf>
    <xf numFmtId="4" fontId="16" fillId="2" borderId="1" xfId="1" applyNumberFormat="1" applyFont="1" applyFill="1" applyBorder="1" applyAlignment="1">
      <alignment horizontal="right" vertical="center"/>
    </xf>
    <xf numFmtId="4" fontId="16" fillId="0" borderId="1" xfId="1" applyNumberFormat="1" applyFont="1" applyBorder="1" applyAlignment="1">
      <alignment horizontal="right" vertical="center"/>
    </xf>
    <xf numFmtId="4" fontId="16" fillId="0" borderId="15" xfId="1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187" fontId="13" fillId="0" borderId="8" xfId="1" applyFont="1" applyBorder="1" applyAlignment="1">
      <alignment horizontal="center" vertical="center" wrapText="1"/>
    </xf>
    <xf numFmtId="187" fontId="27" fillId="0" borderId="1" xfId="1" applyFont="1" applyBorder="1" applyAlignment="1">
      <alignment horizontal="right" vertical="center"/>
    </xf>
    <xf numFmtId="187" fontId="27" fillId="0" borderId="1" xfId="1" applyFont="1" applyBorder="1" applyAlignment="1">
      <alignment horizontal="center" vertical="center"/>
    </xf>
    <xf numFmtId="187" fontId="28" fillId="0" borderId="15" xfId="1" applyFont="1" applyBorder="1" applyAlignment="1">
      <alignment horizontal="center" vertical="center"/>
    </xf>
    <xf numFmtId="187" fontId="27" fillId="2" borderId="1" xfId="1" applyFont="1" applyFill="1" applyBorder="1" applyAlignment="1">
      <alignment horizontal="center" vertical="center"/>
    </xf>
    <xf numFmtId="188" fontId="19" fillId="0" borderId="3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6" xfId="0" applyFont="1" applyFill="1" applyBorder="1" applyAlignment="1">
      <alignment horizontal="left" vertical="center" wrapText="1"/>
    </xf>
    <xf numFmtId="0" fontId="15" fillId="5" borderId="39" xfId="0" applyFont="1" applyFill="1" applyBorder="1" applyAlignment="1">
      <alignment horizontal="right" vertical="center"/>
    </xf>
    <xf numFmtId="187" fontId="15" fillId="5" borderId="0" xfId="0" applyNumberFormat="1" applyFont="1" applyFill="1"/>
    <xf numFmtId="0" fontId="15" fillId="5" borderId="0" xfId="0" applyFont="1" applyFill="1"/>
    <xf numFmtId="0" fontId="15" fillId="6" borderId="5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vertical="center"/>
    </xf>
    <xf numFmtId="0" fontId="13" fillId="2" borderId="0" xfId="0" applyFont="1" applyFill="1"/>
    <xf numFmtId="0" fontId="15" fillId="7" borderId="14" xfId="0" applyFont="1" applyFill="1" applyBorder="1" applyAlignment="1">
      <alignment horizontal="center" vertical="center"/>
    </xf>
    <xf numFmtId="189" fontId="16" fillId="0" borderId="16" xfId="1" applyNumberFormat="1" applyFont="1" applyBorder="1" applyAlignment="1">
      <alignment horizontal="center" vertical="center"/>
    </xf>
    <xf numFmtId="187" fontId="16" fillId="0" borderId="16" xfId="1" applyFont="1" applyBorder="1" applyAlignment="1">
      <alignment horizontal="center" vertical="center"/>
    </xf>
    <xf numFmtId="187" fontId="16" fillId="0" borderId="23" xfId="1" applyFont="1" applyBorder="1" applyAlignment="1">
      <alignment horizontal="center" vertical="center"/>
    </xf>
    <xf numFmtId="187" fontId="23" fillId="0" borderId="23" xfId="1" applyFont="1" applyBorder="1" applyAlignment="1">
      <alignment horizontal="center" vertical="center"/>
    </xf>
    <xf numFmtId="188" fontId="15" fillId="7" borderId="28" xfId="1" applyNumberFormat="1" applyFont="1" applyFill="1" applyBorder="1" applyAlignment="1">
      <alignment horizontal="center" vertical="center"/>
    </xf>
    <xf numFmtId="187" fontId="16" fillId="0" borderId="3" xfId="1" applyFont="1" applyBorder="1" applyAlignment="1">
      <alignment horizontal="center" vertical="center"/>
    </xf>
    <xf numFmtId="187" fontId="16" fillId="0" borderId="1" xfId="1" applyFont="1" applyBorder="1" applyAlignment="1">
      <alignment horizontal="center" vertical="center"/>
    </xf>
    <xf numFmtId="187" fontId="23" fillId="0" borderId="1" xfId="1" applyFont="1" applyBorder="1" applyAlignment="1">
      <alignment horizontal="center" vertical="center"/>
    </xf>
    <xf numFmtId="188" fontId="15" fillId="7" borderId="31" xfId="1" applyNumberFormat="1" applyFont="1" applyFill="1" applyBorder="1" applyAlignment="1">
      <alignment horizontal="center" vertical="center"/>
    </xf>
    <xf numFmtId="187" fontId="16" fillId="0" borderId="32" xfId="1" applyFont="1" applyBorder="1" applyAlignment="1">
      <alignment horizontal="center" vertical="center"/>
    </xf>
    <xf numFmtId="187" fontId="23" fillId="0" borderId="32" xfId="1" applyFont="1" applyBorder="1" applyAlignment="1">
      <alignment horizontal="center" vertical="center"/>
    </xf>
    <xf numFmtId="187" fontId="16" fillId="0" borderId="33" xfId="1" applyFont="1" applyBorder="1" applyAlignment="1">
      <alignment horizontal="center" vertical="center"/>
    </xf>
    <xf numFmtId="187" fontId="23" fillId="0" borderId="33" xfId="1" applyFont="1" applyBorder="1" applyAlignment="1">
      <alignment horizontal="center" vertical="center"/>
    </xf>
    <xf numFmtId="187" fontId="16" fillId="0" borderId="34" xfId="1" applyFont="1" applyBorder="1" applyAlignment="1">
      <alignment horizontal="center" vertical="center"/>
    </xf>
    <xf numFmtId="187" fontId="23" fillId="0" borderId="34" xfId="1" applyFont="1" applyBorder="1" applyAlignment="1">
      <alignment horizontal="center" vertical="center"/>
    </xf>
    <xf numFmtId="188" fontId="15" fillId="0" borderId="8" xfId="1" applyNumberFormat="1" applyFont="1" applyBorder="1" applyAlignment="1">
      <alignment horizontal="center" vertical="center"/>
    </xf>
    <xf numFmtId="188" fontId="15" fillId="7" borderId="30" xfId="1" applyNumberFormat="1" applyFont="1" applyFill="1" applyBorder="1" applyAlignment="1">
      <alignment horizontal="center" vertical="center"/>
    </xf>
    <xf numFmtId="187" fontId="16" fillId="0" borderId="36" xfId="1" applyFont="1" applyBorder="1" applyAlignment="1">
      <alignment horizontal="center" vertical="center"/>
    </xf>
    <xf numFmtId="187" fontId="23" fillId="0" borderId="22" xfId="1" applyFont="1" applyBorder="1" applyAlignment="1">
      <alignment horizontal="center" vertical="center"/>
    </xf>
    <xf numFmtId="188" fontId="19" fillId="5" borderId="39" xfId="1" applyNumberFormat="1" applyFont="1" applyFill="1" applyBorder="1" applyAlignment="1">
      <alignment horizontal="center" vertical="center"/>
    </xf>
    <xf numFmtId="188" fontId="19" fillId="5" borderId="40" xfId="1" applyNumberFormat="1" applyFont="1" applyFill="1" applyBorder="1" applyAlignment="1">
      <alignment horizontal="center" vertical="center"/>
    </xf>
    <xf numFmtId="187" fontId="19" fillId="5" borderId="40" xfId="1" applyFont="1" applyFill="1" applyBorder="1" applyAlignment="1">
      <alignment horizontal="center" vertical="center"/>
    </xf>
    <xf numFmtId="187" fontId="19" fillId="5" borderId="41" xfId="1" applyFont="1" applyFill="1" applyBorder="1" applyAlignment="1">
      <alignment horizontal="center" vertical="center"/>
    </xf>
    <xf numFmtId="188" fontId="19" fillId="7" borderId="42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87" fontId="15" fillId="0" borderId="0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87" fontId="20" fillId="0" borderId="0" xfId="1" applyFont="1" applyAlignment="1">
      <alignment horizontal="center"/>
    </xf>
    <xf numFmtId="187" fontId="20" fillId="0" borderId="0" xfId="0" applyNumberFormat="1" applyFont="1" applyAlignment="1">
      <alignment horizontal="center"/>
    </xf>
    <xf numFmtId="188" fontId="19" fillId="0" borderId="1" xfId="1" applyNumberFormat="1" applyFont="1" applyBorder="1" applyAlignment="1">
      <alignment horizontal="center" vertical="center"/>
    </xf>
    <xf numFmtId="188" fontId="29" fillId="0" borderId="1" xfId="1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187" fontId="18" fillId="0" borderId="33" xfId="1" applyFont="1" applyBorder="1" applyAlignment="1">
      <alignment horizontal="center" vertical="center"/>
    </xf>
    <xf numFmtId="187" fontId="18" fillId="0" borderId="12" xfId="1" applyFont="1" applyBorder="1" applyAlignment="1">
      <alignment horizontal="center" vertical="center"/>
    </xf>
    <xf numFmtId="187" fontId="18" fillId="0" borderId="8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87" fontId="11" fillId="0" borderId="33" xfId="1" applyFont="1" applyBorder="1" applyAlignment="1">
      <alignment horizontal="center" vertical="center"/>
    </xf>
    <xf numFmtId="187" fontId="11" fillId="0" borderId="12" xfId="1" applyFont="1" applyBorder="1" applyAlignment="1">
      <alignment horizontal="center" vertical="center"/>
    </xf>
    <xf numFmtId="187" fontId="11" fillId="0" borderId="8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3B7F9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21</xdr:row>
      <xdr:rowOff>0</xdr:rowOff>
    </xdr:from>
    <xdr:to>
      <xdr:col>14</xdr:col>
      <xdr:colOff>605517</xdr:colOff>
      <xdr:row>21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12982575" y="16421100"/>
          <a:ext cx="29010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22</xdr:row>
      <xdr:rowOff>0</xdr:rowOff>
    </xdr:from>
    <xdr:to>
      <xdr:col>14</xdr:col>
      <xdr:colOff>605517</xdr:colOff>
      <xdr:row>22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13535025" y="14344650"/>
          <a:ext cx="29010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</xdr:row>
      <xdr:rowOff>0</xdr:rowOff>
    </xdr:from>
    <xdr:to>
      <xdr:col>14</xdr:col>
      <xdr:colOff>605517</xdr:colOff>
      <xdr:row>24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12982575" y="16421100"/>
          <a:ext cx="29010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22</xdr:row>
      <xdr:rowOff>0</xdr:rowOff>
    </xdr:from>
    <xdr:to>
      <xdr:col>14</xdr:col>
      <xdr:colOff>605517</xdr:colOff>
      <xdr:row>22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12982575" y="16421100"/>
          <a:ext cx="29010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</xdr:row>
      <xdr:rowOff>0</xdr:rowOff>
    </xdr:from>
    <xdr:to>
      <xdr:col>14</xdr:col>
      <xdr:colOff>605517</xdr:colOff>
      <xdr:row>24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12982575" y="17449800"/>
          <a:ext cx="29010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25</xdr:row>
      <xdr:rowOff>136071</xdr:rowOff>
    </xdr:from>
    <xdr:to>
      <xdr:col>10</xdr:col>
      <xdr:colOff>557893</xdr:colOff>
      <xdr:row>25</xdr:row>
      <xdr:rowOff>136071</xdr:rowOff>
    </xdr:to>
    <xdr:cxnSp macro="">
      <xdr:nvCxnSpPr>
        <xdr:cNvPr id="2" name="ตัวเชื่อมต่อตรง 1"/>
        <xdr:cNvCxnSpPr/>
      </xdr:nvCxnSpPr>
      <xdr:spPr>
        <a:xfrm>
          <a:off x="6667500" y="5193846"/>
          <a:ext cx="219619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197304</xdr:colOff>
      <xdr:row>25</xdr:row>
      <xdr:rowOff>122464</xdr:rowOff>
    </xdr:from>
    <xdr:to>
      <xdr:col>13</xdr:col>
      <xdr:colOff>830036</xdr:colOff>
      <xdr:row>25</xdr:row>
      <xdr:rowOff>129268</xdr:rowOff>
    </xdr:to>
    <xdr:cxnSp macro="">
      <xdr:nvCxnSpPr>
        <xdr:cNvPr id="3" name="ตัวเชื่อมต่อตรง 2"/>
        <xdr:cNvCxnSpPr/>
      </xdr:nvCxnSpPr>
      <xdr:spPr>
        <a:xfrm flipV="1">
          <a:off x="9322254" y="5180239"/>
          <a:ext cx="2261507" cy="68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13607</xdr:colOff>
      <xdr:row>28</xdr:row>
      <xdr:rowOff>129268</xdr:rowOff>
    </xdr:from>
    <xdr:to>
      <xdr:col>10</xdr:col>
      <xdr:colOff>517071</xdr:colOff>
      <xdr:row>28</xdr:row>
      <xdr:rowOff>142875</xdr:rowOff>
    </xdr:to>
    <xdr:cxnSp macro="">
      <xdr:nvCxnSpPr>
        <xdr:cNvPr id="4" name="ตัวเชื่อมต่อตรง 3"/>
        <xdr:cNvCxnSpPr/>
      </xdr:nvCxnSpPr>
      <xdr:spPr>
        <a:xfrm>
          <a:off x="6633482" y="5929993"/>
          <a:ext cx="2189389" cy="136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210911</xdr:colOff>
      <xdr:row>28</xdr:row>
      <xdr:rowOff>142875</xdr:rowOff>
    </xdr:from>
    <xdr:to>
      <xdr:col>13</xdr:col>
      <xdr:colOff>836839</xdr:colOff>
      <xdr:row>28</xdr:row>
      <xdr:rowOff>149679</xdr:rowOff>
    </xdr:to>
    <xdr:cxnSp macro="">
      <xdr:nvCxnSpPr>
        <xdr:cNvPr id="5" name="ตัวเชื่อมต่อตรง 4"/>
        <xdr:cNvCxnSpPr/>
      </xdr:nvCxnSpPr>
      <xdr:spPr>
        <a:xfrm>
          <a:off x="9335861" y="5943600"/>
          <a:ext cx="2254703" cy="68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0</xdr:rowOff>
    </xdr:from>
    <xdr:to>
      <xdr:col>14</xdr:col>
      <xdr:colOff>605517</xdr:colOff>
      <xdr:row>26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9944100" y="5305425"/>
          <a:ext cx="226286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17</xdr:row>
      <xdr:rowOff>136071</xdr:rowOff>
    </xdr:from>
    <xdr:to>
      <xdr:col>10</xdr:col>
      <xdr:colOff>557893</xdr:colOff>
      <xdr:row>17</xdr:row>
      <xdr:rowOff>136071</xdr:rowOff>
    </xdr:to>
    <xdr:cxnSp macro="">
      <xdr:nvCxnSpPr>
        <xdr:cNvPr id="3" name="ตัวเชื่อมต่อตรง 2"/>
        <xdr:cNvCxnSpPr/>
      </xdr:nvCxnSpPr>
      <xdr:spPr>
        <a:xfrm>
          <a:off x="6667500" y="5184321"/>
          <a:ext cx="219755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197304</xdr:colOff>
      <xdr:row>17</xdr:row>
      <xdr:rowOff>122464</xdr:rowOff>
    </xdr:from>
    <xdr:to>
      <xdr:col>13</xdr:col>
      <xdr:colOff>830036</xdr:colOff>
      <xdr:row>17</xdr:row>
      <xdr:rowOff>129268</xdr:rowOff>
    </xdr:to>
    <xdr:cxnSp macro="">
      <xdr:nvCxnSpPr>
        <xdr:cNvPr id="5" name="ตัวเชื่อมต่อตรง 4"/>
        <xdr:cNvCxnSpPr/>
      </xdr:nvCxnSpPr>
      <xdr:spPr>
        <a:xfrm flipV="1">
          <a:off x="9320893" y="5170714"/>
          <a:ext cx="2190750" cy="68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13607</xdr:colOff>
      <xdr:row>20</xdr:row>
      <xdr:rowOff>129268</xdr:rowOff>
    </xdr:from>
    <xdr:to>
      <xdr:col>10</xdr:col>
      <xdr:colOff>517071</xdr:colOff>
      <xdr:row>20</xdr:row>
      <xdr:rowOff>142875</xdr:rowOff>
    </xdr:to>
    <xdr:cxnSp macro="">
      <xdr:nvCxnSpPr>
        <xdr:cNvPr id="7" name="ตัวเชื่อมต่อตรง 6"/>
        <xdr:cNvCxnSpPr/>
      </xdr:nvCxnSpPr>
      <xdr:spPr>
        <a:xfrm>
          <a:off x="6633482" y="5667375"/>
          <a:ext cx="2190750" cy="136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210911</xdr:colOff>
      <xdr:row>20</xdr:row>
      <xdr:rowOff>142875</xdr:rowOff>
    </xdr:from>
    <xdr:to>
      <xdr:col>13</xdr:col>
      <xdr:colOff>836839</xdr:colOff>
      <xdr:row>20</xdr:row>
      <xdr:rowOff>149679</xdr:rowOff>
    </xdr:to>
    <xdr:cxnSp macro="">
      <xdr:nvCxnSpPr>
        <xdr:cNvPr id="10" name="ตัวเชื่อมต่อตรง 9"/>
        <xdr:cNvCxnSpPr/>
      </xdr:nvCxnSpPr>
      <xdr:spPr>
        <a:xfrm>
          <a:off x="9334500" y="5680982"/>
          <a:ext cx="2183946" cy="68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605517</xdr:colOff>
      <xdr:row>18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9953625" y="5302250"/>
          <a:ext cx="220095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6"/>
  <sheetViews>
    <sheetView tabSelected="1" view="pageLayout" zoomScale="80" zoomScaleNormal="100" zoomScaleSheetLayoutView="100" zoomScalePageLayoutView="80" workbookViewId="0">
      <selection sqref="A1:O1"/>
    </sheetView>
  </sheetViews>
  <sheetFormatPr defaultRowHeight="24" x14ac:dyDescent="0.55000000000000004"/>
  <cols>
    <col min="1" max="1" width="3.90625" style="57" customWidth="1"/>
    <col min="2" max="2" width="14.36328125" style="57" customWidth="1"/>
    <col min="3" max="3" width="10.6328125" style="204" bestFit="1" customWidth="1"/>
    <col min="4" max="4" width="10.81640625" style="205" bestFit="1" customWidth="1"/>
    <col min="5" max="5" width="10.54296875" style="205" customWidth="1"/>
    <col min="6" max="6" width="9.7265625" style="205" bestFit="1" customWidth="1"/>
    <col min="7" max="7" width="10.90625" style="205" bestFit="1" customWidth="1"/>
    <col min="8" max="8" width="9.7265625" style="205" bestFit="1" customWidth="1"/>
    <col min="9" max="10" width="9.6328125" style="205" bestFit="1" customWidth="1"/>
    <col min="11" max="11" width="10.90625" style="205" bestFit="1" customWidth="1"/>
    <col min="12" max="12" width="10.81640625" style="205" bestFit="1" customWidth="1"/>
    <col min="13" max="13" width="10.90625" style="205" bestFit="1" customWidth="1"/>
    <col min="14" max="14" width="9.7265625" style="205" bestFit="1" customWidth="1"/>
    <col min="15" max="15" width="11.7265625" style="204" bestFit="1" customWidth="1"/>
    <col min="16" max="16" width="9.36328125" style="57" bestFit="1" customWidth="1"/>
    <col min="17" max="16384" width="8.7265625" style="57"/>
  </cols>
  <sheetData>
    <row r="1" spans="1:15" s="108" customFormat="1" ht="39" customHeight="1" x14ac:dyDescent="0.9">
      <c r="A1" s="212" t="s">
        <v>156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15" s="108" customFormat="1" ht="39.75" x14ac:dyDescent="0.9">
      <c r="A2" s="213" t="s">
        <v>141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15" ht="9.75" customHeight="1" thickBot="1" x14ac:dyDescent="0.6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89.25" customHeight="1" thickBot="1" x14ac:dyDescent="0.6">
      <c r="A4" s="174" t="s">
        <v>130</v>
      </c>
      <c r="B4" s="167" t="s">
        <v>126</v>
      </c>
      <c r="C4" s="62" t="s">
        <v>142</v>
      </c>
      <c r="D4" s="62" t="s">
        <v>143</v>
      </c>
      <c r="E4" s="62" t="s">
        <v>144</v>
      </c>
      <c r="F4" s="62" t="s">
        <v>146</v>
      </c>
      <c r="G4" s="62" t="s">
        <v>147</v>
      </c>
      <c r="H4" s="62" t="s">
        <v>145</v>
      </c>
      <c r="I4" s="62" t="s">
        <v>148</v>
      </c>
      <c r="J4" s="62" t="s">
        <v>149</v>
      </c>
      <c r="K4" s="62" t="s">
        <v>150</v>
      </c>
      <c r="L4" s="62" t="s">
        <v>151</v>
      </c>
      <c r="M4" s="62" t="s">
        <v>152</v>
      </c>
      <c r="N4" s="63" t="s">
        <v>153</v>
      </c>
      <c r="O4" s="179" t="s">
        <v>139</v>
      </c>
    </row>
    <row r="5" spans="1:15" ht="48" x14ac:dyDescent="0.55000000000000004">
      <c r="A5" s="175">
        <v>1</v>
      </c>
      <c r="B5" s="168" t="s">
        <v>120</v>
      </c>
      <c r="C5" s="166">
        <v>1</v>
      </c>
      <c r="D5" s="166">
        <v>1</v>
      </c>
      <c r="E5" s="166">
        <v>1</v>
      </c>
      <c r="F5" s="166">
        <v>1</v>
      </c>
      <c r="G5" s="166">
        <v>1</v>
      </c>
      <c r="H5" s="166">
        <v>1</v>
      </c>
      <c r="I5" s="180"/>
      <c r="J5" s="181"/>
      <c r="K5" s="181"/>
      <c r="L5" s="181"/>
      <c r="M5" s="182"/>
      <c r="N5" s="183"/>
      <c r="O5" s="184">
        <f>SUM(C5:N5)</f>
        <v>6</v>
      </c>
    </row>
    <row r="6" spans="1:15" ht="48" x14ac:dyDescent="0.55000000000000004">
      <c r="A6" s="176">
        <v>2</v>
      </c>
      <c r="B6" s="169" t="s">
        <v>127</v>
      </c>
      <c r="C6" s="166">
        <v>1</v>
      </c>
      <c r="D6" s="166">
        <v>1</v>
      </c>
      <c r="E6" s="166">
        <v>1</v>
      </c>
      <c r="F6" s="166">
        <v>1</v>
      </c>
      <c r="G6" s="166">
        <v>1</v>
      </c>
      <c r="H6" s="166">
        <v>1</v>
      </c>
      <c r="I6" s="185"/>
      <c r="J6" s="185"/>
      <c r="K6" s="185"/>
      <c r="L6" s="185"/>
      <c r="M6" s="186"/>
      <c r="N6" s="187"/>
      <c r="O6" s="188">
        <f>SUM(C6:N6)</f>
        <v>6</v>
      </c>
    </row>
    <row r="7" spans="1:15" ht="48" x14ac:dyDescent="0.55000000000000004">
      <c r="A7" s="176">
        <v>3</v>
      </c>
      <c r="B7" s="169" t="s">
        <v>119</v>
      </c>
      <c r="C7" s="166">
        <v>1</v>
      </c>
      <c r="D7" s="166">
        <v>1</v>
      </c>
      <c r="E7" s="166">
        <v>1</v>
      </c>
      <c r="F7" s="166">
        <v>1</v>
      </c>
      <c r="G7" s="166">
        <v>1</v>
      </c>
      <c r="H7" s="166">
        <v>1</v>
      </c>
      <c r="I7" s="185"/>
      <c r="J7" s="185"/>
      <c r="K7" s="185"/>
      <c r="L7" s="185"/>
      <c r="M7" s="186"/>
      <c r="N7" s="187"/>
      <c r="O7" s="188">
        <f t="shared" ref="O7:O16" si="0">SUM(C7:N7)</f>
        <v>6</v>
      </c>
    </row>
    <row r="8" spans="1:15" ht="48" x14ac:dyDescent="0.55000000000000004">
      <c r="A8" s="176">
        <v>4</v>
      </c>
      <c r="B8" s="169" t="s">
        <v>86</v>
      </c>
      <c r="C8" s="166">
        <v>1</v>
      </c>
      <c r="D8" s="166">
        <v>1</v>
      </c>
      <c r="E8" s="166">
        <v>1</v>
      </c>
      <c r="F8" s="166">
        <v>1</v>
      </c>
      <c r="G8" s="166">
        <v>1</v>
      </c>
      <c r="H8" s="166">
        <v>1</v>
      </c>
      <c r="I8" s="185"/>
      <c r="J8" s="185"/>
      <c r="K8" s="185"/>
      <c r="L8" s="185"/>
      <c r="M8" s="189"/>
      <c r="N8" s="190"/>
      <c r="O8" s="188">
        <f t="shared" si="0"/>
        <v>6</v>
      </c>
    </row>
    <row r="9" spans="1:15" ht="72" x14ac:dyDescent="0.55000000000000004">
      <c r="A9" s="176">
        <v>5</v>
      </c>
      <c r="B9" s="169" t="s">
        <v>131</v>
      </c>
      <c r="C9" s="166">
        <v>1</v>
      </c>
      <c r="D9" s="166">
        <v>1</v>
      </c>
      <c r="E9" s="166">
        <v>1</v>
      </c>
      <c r="F9" s="166">
        <v>1</v>
      </c>
      <c r="G9" s="166">
        <v>1</v>
      </c>
      <c r="H9" s="166">
        <v>1</v>
      </c>
      <c r="I9" s="186"/>
      <c r="J9" s="186"/>
      <c r="K9" s="186"/>
      <c r="L9" s="186"/>
      <c r="M9" s="189"/>
      <c r="N9" s="190"/>
      <c r="O9" s="188">
        <f t="shared" si="0"/>
        <v>6</v>
      </c>
    </row>
    <row r="10" spans="1:15" ht="72" x14ac:dyDescent="0.55000000000000004">
      <c r="A10" s="176">
        <v>6</v>
      </c>
      <c r="B10" s="169" t="s">
        <v>116</v>
      </c>
      <c r="C10" s="166">
        <v>1</v>
      </c>
      <c r="D10" s="166">
        <v>1</v>
      </c>
      <c r="E10" s="166">
        <v>1</v>
      </c>
      <c r="F10" s="166">
        <v>1</v>
      </c>
      <c r="G10" s="166">
        <v>1</v>
      </c>
      <c r="H10" s="166">
        <v>1</v>
      </c>
      <c r="I10" s="186"/>
      <c r="J10" s="186"/>
      <c r="K10" s="186"/>
      <c r="L10" s="186"/>
      <c r="M10" s="189"/>
      <c r="N10" s="190"/>
      <c r="O10" s="188">
        <f t="shared" si="0"/>
        <v>6</v>
      </c>
    </row>
    <row r="11" spans="1:15" ht="48" x14ac:dyDescent="0.55000000000000004">
      <c r="A11" s="176">
        <v>7</v>
      </c>
      <c r="B11" s="169" t="s">
        <v>118</v>
      </c>
      <c r="C11" s="166">
        <v>1</v>
      </c>
      <c r="D11" s="166">
        <v>1</v>
      </c>
      <c r="E11" s="166">
        <v>1</v>
      </c>
      <c r="F11" s="166">
        <v>1</v>
      </c>
      <c r="G11" s="166">
        <v>1</v>
      </c>
      <c r="H11" s="166">
        <v>1</v>
      </c>
      <c r="I11" s="186"/>
      <c r="J11" s="186"/>
      <c r="K11" s="186"/>
      <c r="L11" s="186"/>
      <c r="M11" s="191"/>
      <c r="N11" s="192"/>
      <c r="O11" s="188">
        <f t="shared" si="0"/>
        <v>6</v>
      </c>
    </row>
    <row r="12" spans="1:15" ht="48" x14ac:dyDescent="0.55000000000000004">
      <c r="A12" s="176">
        <v>8</v>
      </c>
      <c r="B12" s="169" t="s">
        <v>115</v>
      </c>
      <c r="C12" s="166">
        <v>1</v>
      </c>
      <c r="D12" s="166" t="s">
        <v>155</v>
      </c>
      <c r="E12" s="166" t="s">
        <v>155</v>
      </c>
      <c r="F12" s="166" t="s">
        <v>155</v>
      </c>
      <c r="G12" s="166" t="s">
        <v>155</v>
      </c>
      <c r="H12" s="166" t="s">
        <v>155</v>
      </c>
      <c r="I12" s="186"/>
      <c r="J12" s="186"/>
      <c r="K12" s="186"/>
      <c r="L12" s="186"/>
      <c r="M12" s="193"/>
      <c r="N12" s="194"/>
      <c r="O12" s="188">
        <f t="shared" si="0"/>
        <v>1</v>
      </c>
    </row>
    <row r="13" spans="1:15" ht="48" x14ac:dyDescent="0.55000000000000004">
      <c r="A13" s="176">
        <v>9</v>
      </c>
      <c r="B13" s="169" t="s">
        <v>121</v>
      </c>
      <c r="C13" s="166">
        <v>1</v>
      </c>
      <c r="D13" s="166">
        <v>1</v>
      </c>
      <c r="E13" s="166">
        <v>1</v>
      </c>
      <c r="F13" s="166">
        <v>1</v>
      </c>
      <c r="G13" s="166">
        <v>1</v>
      </c>
      <c r="H13" s="166">
        <v>1</v>
      </c>
      <c r="I13" s="186"/>
      <c r="J13" s="186"/>
      <c r="K13" s="186"/>
      <c r="L13" s="186"/>
      <c r="M13" s="186"/>
      <c r="N13" s="187"/>
      <c r="O13" s="188">
        <f t="shared" si="0"/>
        <v>6</v>
      </c>
    </row>
    <row r="14" spans="1:15" ht="48" x14ac:dyDescent="0.55000000000000004">
      <c r="A14" s="176">
        <v>10</v>
      </c>
      <c r="B14" s="169" t="s">
        <v>114</v>
      </c>
      <c r="C14" s="166">
        <v>1</v>
      </c>
      <c r="D14" s="166">
        <v>1</v>
      </c>
      <c r="E14" s="166">
        <v>1</v>
      </c>
      <c r="F14" s="166">
        <v>1</v>
      </c>
      <c r="G14" s="166">
        <v>1</v>
      </c>
      <c r="H14" s="166">
        <v>1</v>
      </c>
      <c r="I14" s="186"/>
      <c r="J14" s="186"/>
      <c r="K14" s="186"/>
      <c r="L14" s="186"/>
      <c r="M14" s="185"/>
      <c r="N14" s="187"/>
      <c r="O14" s="188">
        <f t="shared" si="0"/>
        <v>6</v>
      </c>
    </row>
    <row r="15" spans="1:15" ht="72" x14ac:dyDescent="0.55000000000000004">
      <c r="A15" s="176">
        <v>11</v>
      </c>
      <c r="B15" s="169" t="s">
        <v>132</v>
      </c>
      <c r="C15" s="166">
        <v>1</v>
      </c>
      <c r="D15" s="166">
        <v>1</v>
      </c>
      <c r="E15" s="166">
        <v>1</v>
      </c>
      <c r="F15" s="166">
        <v>1</v>
      </c>
      <c r="G15" s="166">
        <v>1</v>
      </c>
      <c r="H15" s="166">
        <v>1</v>
      </c>
      <c r="I15" s="186"/>
      <c r="J15" s="186"/>
      <c r="K15" s="186"/>
      <c r="L15" s="186"/>
      <c r="M15" s="191"/>
      <c r="N15" s="192"/>
      <c r="O15" s="188">
        <f t="shared" si="0"/>
        <v>6</v>
      </c>
    </row>
    <row r="16" spans="1:15" ht="72" x14ac:dyDescent="0.55000000000000004">
      <c r="A16" s="176">
        <v>12</v>
      </c>
      <c r="B16" s="169" t="s">
        <v>133</v>
      </c>
      <c r="C16" s="166">
        <v>1</v>
      </c>
      <c r="D16" s="166">
        <v>1</v>
      </c>
      <c r="E16" s="166">
        <v>1</v>
      </c>
      <c r="F16" s="166">
        <v>1</v>
      </c>
      <c r="G16" s="166">
        <v>1</v>
      </c>
      <c r="H16" s="166">
        <v>1</v>
      </c>
      <c r="I16" s="186"/>
      <c r="J16" s="186"/>
      <c r="K16" s="186"/>
      <c r="L16" s="186"/>
      <c r="M16" s="191"/>
      <c r="N16" s="192"/>
      <c r="O16" s="188">
        <f t="shared" si="0"/>
        <v>6</v>
      </c>
    </row>
    <row r="17" spans="1:16" ht="48" hidden="1" x14ac:dyDescent="0.55000000000000004">
      <c r="A17" s="176">
        <v>13</v>
      </c>
      <c r="B17" s="169" t="s">
        <v>122</v>
      </c>
      <c r="C17" s="153"/>
      <c r="D17" s="153"/>
      <c r="E17" s="153"/>
      <c r="F17" s="153"/>
      <c r="G17" s="153"/>
      <c r="H17" s="186"/>
      <c r="I17" s="186"/>
      <c r="J17" s="186"/>
      <c r="K17" s="186"/>
      <c r="L17" s="186"/>
      <c r="M17" s="191"/>
      <c r="N17" s="192"/>
      <c r="O17" s="188">
        <v>1</v>
      </c>
    </row>
    <row r="18" spans="1:16" ht="48" x14ac:dyDescent="0.55000000000000004">
      <c r="A18" s="176">
        <v>13</v>
      </c>
      <c r="B18" s="169" t="s">
        <v>123</v>
      </c>
      <c r="C18" s="195">
        <v>1</v>
      </c>
      <c r="D18" s="195">
        <v>1</v>
      </c>
      <c r="E18" s="195">
        <v>1</v>
      </c>
      <c r="F18" s="210">
        <v>1</v>
      </c>
      <c r="G18" s="195">
        <v>1</v>
      </c>
      <c r="H18" s="195">
        <v>1</v>
      </c>
      <c r="I18" s="186"/>
      <c r="J18" s="186"/>
      <c r="K18" s="186"/>
      <c r="L18" s="186"/>
      <c r="M18" s="191"/>
      <c r="N18" s="192"/>
      <c r="O18" s="196">
        <f>SUM(C18:N18)</f>
        <v>6</v>
      </c>
    </row>
    <row r="19" spans="1:16" ht="48" x14ac:dyDescent="0.55000000000000004">
      <c r="A19" s="176">
        <v>14</v>
      </c>
      <c r="B19" s="169" t="s">
        <v>113</v>
      </c>
      <c r="C19" s="195">
        <v>1</v>
      </c>
      <c r="D19" s="195">
        <v>1</v>
      </c>
      <c r="E19" s="195">
        <v>1</v>
      </c>
      <c r="F19" s="211">
        <v>1</v>
      </c>
      <c r="G19" s="195">
        <v>1</v>
      </c>
      <c r="H19" s="195">
        <v>1</v>
      </c>
      <c r="I19" s="186"/>
      <c r="J19" s="186"/>
      <c r="K19" s="186"/>
      <c r="L19" s="186"/>
      <c r="M19" s="191"/>
      <c r="N19" s="192"/>
      <c r="O19" s="196">
        <f t="shared" ref="O19:O27" si="1">SUM(C19:N19)</f>
        <v>6</v>
      </c>
    </row>
    <row r="20" spans="1:16" ht="48" x14ac:dyDescent="0.55000000000000004">
      <c r="A20" s="176">
        <v>15</v>
      </c>
      <c r="B20" s="169" t="s">
        <v>124</v>
      </c>
      <c r="C20" s="195">
        <v>1</v>
      </c>
      <c r="D20" s="195">
        <v>1</v>
      </c>
      <c r="E20" s="195">
        <v>1</v>
      </c>
      <c r="F20" s="210">
        <v>1</v>
      </c>
      <c r="G20" s="195">
        <v>1</v>
      </c>
      <c r="H20" s="195">
        <v>1</v>
      </c>
      <c r="I20" s="186"/>
      <c r="J20" s="186"/>
      <c r="K20" s="186"/>
      <c r="L20" s="186"/>
      <c r="M20" s="186"/>
      <c r="N20" s="197"/>
      <c r="O20" s="196">
        <f t="shared" si="1"/>
        <v>6</v>
      </c>
    </row>
    <row r="21" spans="1:16" ht="48" x14ac:dyDescent="0.55000000000000004">
      <c r="A21" s="176">
        <v>16</v>
      </c>
      <c r="B21" s="169" t="s">
        <v>125</v>
      </c>
      <c r="C21" s="195">
        <v>1</v>
      </c>
      <c r="D21" s="195">
        <v>1</v>
      </c>
      <c r="E21" s="195">
        <v>1</v>
      </c>
      <c r="F21" s="210">
        <v>1</v>
      </c>
      <c r="G21" s="195">
        <v>1</v>
      </c>
      <c r="H21" s="195">
        <v>1</v>
      </c>
      <c r="I21" s="186"/>
      <c r="J21" s="186"/>
      <c r="K21" s="186"/>
      <c r="L21" s="186"/>
      <c r="M21" s="186"/>
      <c r="N21" s="186"/>
      <c r="O21" s="196">
        <f t="shared" si="1"/>
        <v>6</v>
      </c>
    </row>
    <row r="22" spans="1:16" ht="48" x14ac:dyDescent="0.55000000000000004">
      <c r="A22" s="176">
        <v>17</v>
      </c>
      <c r="B22" s="169" t="s">
        <v>128</v>
      </c>
      <c r="C22" s="195">
        <v>1</v>
      </c>
      <c r="D22" s="195">
        <v>1</v>
      </c>
      <c r="E22" s="195">
        <v>1</v>
      </c>
      <c r="F22" s="210">
        <v>1</v>
      </c>
      <c r="G22" s="195">
        <v>1</v>
      </c>
      <c r="H22" s="195">
        <v>1</v>
      </c>
      <c r="I22" s="118"/>
      <c r="J22" s="118"/>
      <c r="K22" s="118"/>
      <c r="L22" s="118"/>
      <c r="M22" s="118"/>
      <c r="N22" s="118"/>
      <c r="O22" s="196">
        <f t="shared" si="1"/>
        <v>6</v>
      </c>
    </row>
    <row r="23" spans="1:16" ht="48" x14ac:dyDescent="0.55000000000000004">
      <c r="A23" s="176">
        <v>18</v>
      </c>
      <c r="B23" s="169" t="s">
        <v>38</v>
      </c>
      <c r="C23" s="195">
        <v>1</v>
      </c>
      <c r="D23" s="195">
        <v>1</v>
      </c>
      <c r="E23" s="195">
        <v>1</v>
      </c>
      <c r="F23" s="210">
        <v>1</v>
      </c>
      <c r="G23" s="195">
        <v>1</v>
      </c>
      <c r="H23" s="195">
        <v>1</v>
      </c>
      <c r="I23" s="186"/>
      <c r="J23" s="186"/>
      <c r="K23" s="186"/>
      <c r="L23" s="186"/>
      <c r="M23" s="186"/>
      <c r="N23" s="198"/>
      <c r="O23" s="196">
        <f t="shared" si="1"/>
        <v>6</v>
      </c>
    </row>
    <row r="24" spans="1:16" ht="48" x14ac:dyDescent="0.55000000000000004">
      <c r="A24" s="176">
        <v>19</v>
      </c>
      <c r="B24" s="170" t="s">
        <v>71</v>
      </c>
      <c r="C24" s="195">
        <v>1</v>
      </c>
      <c r="D24" s="195">
        <v>1</v>
      </c>
      <c r="E24" s="195">
        <v>1</v>
      </c>
      <c r="F24" s="210">
        <v>1</v>
      </c>
      <c r="G24" s="195">
        <v>1</v>
      </c>
      <c r="H24" s="195">
        <v>1</v>
      </c>
      <c r="I24" s="186"/>
      <c r="J24" s="186"/>
      <c r="K24" s="186"/>
      <c r="L24" s="186"/>
      <c r="M24" s="186"/>
      <c r="N24" s="187"/>
      <c r="O24" s="196">
        <f t="shared" si="1"/>
        <v>6</v>
      </c>
    </row>
    <row r="25" spans="1:16" ht="48" x14ac:dyDescent="0.55000000000000004">
      <c r="A25" s="176">
        <v>20</v>
      </c>
      <c r="B25" s="170" t="s">
        <v>112</v>
      </c>
      <c r="C25" s="195">
        <v>1</v>
      </c>
      <c r="D25" s="195">
        <v>1</v>
      </c>
      <c r="E25" s="195">
        <v>1</v>
      </c>
      <c r="F25" s="210">
        <v>1</v>
      </c>
      <c r="G25" s="195">
        <v>1</v>
      </c>
      <c r="H25" s="195">
        <v>1</v>
      </c>
      <c r="I25" s="186"/>
      <c r="J25" s="186"/>
      <c r="K25" s="186"/>
      <c r="L25" s="186"/>
      <c r="M25" s="191"/>
      <c r="N25" s="187"/>
      <c r="O25" s="196">
        <f>SUM(C25:N25)</f>
        <v>6</v>
      </c>
    </row>
    <row r="26" spans="1:16" ht="48" x14ac:dyDescent="0.55000000000000004">
      <c r="A26" s="176">
        <v>21</v>
      </c>
      <c r="B26" s="169" t="s">
        <v>154</v>
      </c>
      <c r="C26" s="195">
        <v>1</v>
      </c>
      <c r="D26" s="195">
        <v>1</v>
      </c>
      <c r="E26" s="195">
        <v>1</v>
      </c>
      <c r="F26" s="210">
        <v>1</v>
      </c>
      <c r="G26" s="195">
        <v>1</v>
      </c>
      <c r="H26" s="195">
        <v>1</v>
      </c>
      <c r="I26" s="186"/>
      <c r="J26" s="186"/>
      <c r="K26" s="186"/>
      <c r="L26" s="186"/>
      <c r="M26" s="191"/>
      <c r="N26" s="187"/>
      <c r="O26" s="196">
        <f t="shared" si="1"/>
        <v>6</v>
      </c>
    </row>
    <row r="27" spans="1:16" ht="72" x14ac:dyDescent="0.55000000000000004">
      <c r="A27" s="176">
        <v>22</v>
      </c>
      <c r="B27" s="169" t="s">
        <v>117</v>
      </c>
      <c r="C27" s="195">
        <v>1</v>
      </c>
      <c r="D27" s="195">
        <v>1</v>
      </c>
      <c r="E27" s="195">
        <v>1</v>
      </c>
      <c r="F27" s="210">
        <v>1</v>
      </c>
      <c r="G27" s="195">
        <v>1</v>
      </c>
      <c r="H27" s="195">
        <v>1</v>
      </c>
      <c r="I27" s="186"/>
      <c r="J27" s="186"/>
      <c r="K27" s="186"/>
      <c r="L27" s="186"/>
      <c r="M27" s="191"/>
      <c r="N27" s="187"/>
      <c r="O27" s="196">
        <f t="shared" si="1"/>
        <v>6</v>
      </c>
    </row>
    <row r="28" spans="1:16" ht="48" x14ac:dyDescent="0.55000000000000004">
      <c r="A28" s="176">
        <v>23</v>
      </c>
      <c r="B28" s="169" t="s">
        <v>82</v>
      </c>
      <c r="C28" s="195">
        <v>1</v>
      </c>
      <c r="D28" s="195">
        <v>1</v>
      </c>
      <c r="E28" s="195">
        <v>1</v>
      </c>
      <c r="F28" s="210">
        <v>1</v>
      </c>
      <c r="G28" s="195">
        <v>1</v>
      </c>
      <c r="H28" s="195">
        <v>1</v>
      </c>
      <c r="I28" s="186"/>
      <c r="J28" s="186"/>
      <c r="K28" s="186"/>
      <c r="L28" s="186"/>
      <c r="M28" s="191"/>
      <c r="N28" s="187"/>
      <c r="O28" s="196">
        <f>SUM(C28:N28)</f>
        <v>6</v>
      </c>
    </row>
    <row r="29" spans="1:16" s="173" customFormat="1" ht="33" customHeight="1" thickBot="1" x14ac:dyDescent="0.6">
      <c r="A29" s="177"/>
      <c r="B29" s="171" t="s">
        <v>140</v>
      </c>
      <c r="C29" s="199">
        <f t="shared" ref="C29:N29" si="2">SUM(C5:C28)</f>
        <v>23</v>
      </c>
      <c r="D29" s="200">
        <f t="shared" si="2"/>
        <v>22</v>
      </c>
      <c r="E29" s="200">
        <f t="shared" si="2"/>
        <v>22</v>
      </c>
      <c r="F29" s="200">
        <f t="shared" si="2"/>
        <v>22</v>
      </c>
      <c r="G29" s="200">
        <f t="shared" si="2"/>
        <v>22</v>
      </c>
      <c r="H29" s="200">
        <f t="shared" si="2"/>
        <v>22</v>
      </c>
      <c r="I29" s="201">
        <f t="shared" si="2"/>
        <v>0</v>
      </c>
      <c r="J29" s="201">
        <f t="shared" si="2"/>
        <v>0</v>
      </c>
      <c r="K29" s="201">
        <f t="shared" si="2"/>
        <v>0</v>
      </c>
      <c r="L29" s="201">
        <f t="shared" si="2"/>
        <v>0</v>
      </c>
      <c r="M29" s="201">
        <f t="shared" si="2"/>
        <v>0</v>
      </c>
      <c r="N29" s="202">
        <f t="shared" si="2"/>
        <v>0</v>
      </c>
      <c r="O29" s="203">
        <f>SUM(C29:N29)</f>
        <v>133</v>
      </c>
      <c r="P29" s="172"/>
    </row>
    <row r="30" spans="1:16" ht="28.5" customHeight="1" thickTop="1" x14ac:dyDescent="0.55000000000000004">
      <c r="A30" s="178"/>
      <c r="B30" s="178"/>
      <c r="O30" s="206"/>
    </row>
    <row r="31" spans="1:16" x14ac:dyDescent="0.55000000000000004">
      <c r="C31" s="207"/>
    </row>
    <row r="32" spans="1:16" x14ac:dyDescent="0.55000000000000004">
      <c r="I32" s="208"/>
    </row>
    <row r="33" spans="9:9" x14ac:dyDescent="0.55000000000000004">
      <c r="I33" s="208"/>
    </row>
    <row r="34" spans="9:9" x14ac:dyDescent="0.55000000000000004">
      <c r="I34" s="208"/>
    </row>
    <row r="35" spans="9:9" x14ac:dyDescent="0.55000000000000004">
      <c r="I35" s="208"/>
    </row>
    <row r="36" spans="9:9" x14ac:dyDescent="0.55000000000000004">
      <c r="I36" s="209"/>
    </row>
  </sheetData>
  <mergeCells count="2">
    <mergeCell ref="A1:O1"/>
    <mergeCell ref="A2:O2"/>
  </mergeCells>
  <printOptions horizontalCentered="1"/>
  <pageMargins left="0" right="0" top="0" bottom="0" header="0" footer="0"/>
  <pageSetup paperSize="9" scale="60" orientation="landscape" r:id="rId1"/>
  <ignoredErrors>
    <ignoredError sqref="C4:O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38"/>
  <sheetViews>
    <sheetView view="pageLayout" zoomScale="80" zoomScaleNormal="100" zoomScaleSheetLayoutView="100" zoomScalePageLayoutView="80" workbookViewId="0">
      <selection activeCell="D39" sqref="D38:D39"/>
    </sheetView>
  </sheetViews>
  <sheetFormatPr defaultRowHeight="24" x14ac:dyDescent="0.55000000000000004"/>
  <cols>
    <col min="1" max="1" width="3.90625" style="57" customWidth="1"/>
    <col min="2" max="2" width="14.36328125" style="57" customWidth="1"/>
    <col min="3" max="3" width="10.6328125" style="139" bestFit="1" customWidth="1"/>
    <col min="4" max="4" width="10.81640625" style="57" bestFit="1" customWidth="1"/>
    <col min="5" max="5" width="10.54296875" style="57" customWidth="1"/>
    <col min="6" max="6" width="9.7265625" style="57" bestFit="1" customWidth="1"/>
    <col min="7" max="7" width="10.90625" style="57" bestFit="1" customWidth="1"/>
    <col min="8" max="8" width="9.7265625" style="57" bestFit="1" customWidth="1"/>
    <col min="9" max="10" width="9.6328125" style="57" bestFit="1" customWidth="1"/>
    <col min="11" max="11" width="10.90625" style="57" bestFit="1" customWidth="1"/>
    <col min="12" max="12" width="10.81640625" style="57" bestFit="1" customWidth="1"/>
    <col min="13" max="13" width="10.90625" style="57" bestFit="1" customWidth="1"/>
    <col min="14" max="14" width="9.7265625" style="57" bestFit="1" customWidth="1"/>
    <col min="15" max="15" width="11.7265625" style="139" bestFit="1" customWidth="1"/>
    <col min="16" max="16" width="9.36328125" style="57" bestFit="1" customWidth="1"/>
    <col min="17" max="16384" width="8.7265625" style="57"/>
  </cols>
  <sheetData>
    <row r="1" spans="1:17" s="108" customFormat="1" ht="39" customHeight="1" x14ac:dyDescent="0.9">
      <c r="A1" s="212" t="s">
        <v>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17" s="108" customFormat="1" ht="39.75" x14ac:dyDescent="0.9">
      <c r="A2" s="213" t="s">
        <v>98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17" s="108" customFormat="1" ht="39.75" x14ac:dyDescent="0.9">
      <c r="A3" s="213" t="s">
        <v>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109"/>
      <c r="Q3" s="109"/>
    </row>
    <row r="4" spans="1:17" ht="9.75" customHeight="1" thickBot="1" x14ac:dyDescent="0.6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7" ht="89.25" customHeight="1" thickBot="1" x14ac:dyDescent="0.6">
      <c r="A5" s="143" t="s">
        <v>130</v>
      </c>
      <c r="B5" s="141" t="s">
        <v>126</v>
      </c>
      <c r="C5" s="62" t="s">
        <v>99</v>
      </c>
      <c r="D5" s="62" t="s">
        <v>100</v>
      </c>
      <c r="E5" s="62" t="s">
        <v>101</v>
      </c>
      <c r="F5" s="62" t="s">
        <v>102</v>
      </c>
      <c r="G5" s="62" t="s">
        <v>103</v>
      </c>
      <c r="H5" s="62" t="s">
        <v>104</v>
      </c>
      <c r="I5" s="62" t="s">
        <v>105</v>
      </c>
      <c r="J5" s="62" t="s">
        <v>106</v>
      </c>
      <c r="K5" s="62" t="s">
        <v>107</v>
      </c>
      <c r="L5" s="62" t="s">
        <v>108</v>
      </c>
      <c r="M5" s="62" t="s">
        <v>109</v>
      </c>
      <c r="N5" s="63" t="s">
        <v>110</v>
      </c>
      <c r="O5" s="64" t="s">
        <v>29</v>
      </c>
    </row>
    <row r="6" spans="1:17" ht="48" x14ac:dyDescent="0.55000000000000004">
      <c r="A6" s="123">
        <v>1</v>
      </c>
      <c r="B6" s="124" t="s">
        <v>120</v>
      </c>
      <c r="C6" s="133">
        <v>17143.62</v>
      </c>
      <c r="D6" s="154">
        <v>17502.599999999999</v>
      </c>
      <c r="E6" s="74">
        <v>19864.8</v>
      </c>
      <c r="F6" s="74">
        <v>18583.259999999998</v>
      </c>
      <c r="G6" s="74">
        <v>16700.939999999999</v>
      </c>
      <c r="H6" s="74">
        <v>18015.96</v>
      </c>
      <c r="I6" s="91"/>
      <c r="J6" s="91"/>
      <c r="K6" s="91"/>
      <c r="L6" s="91"/>
      <c r="M6" s="92"/>
      <c r="N6" s="110"/>
      <c r="O6" s="93">
        <f t="shared" ref="O6:O24" si="0">SUM(C6:N6)</f>
        <v>107811.18</v>
      </c>
    </row>
    <row r="7" spans="1:17" ht="48" x14ac:dyDescent="0.55000000000000004">
      <c r="A7" s="67">
        <v>2</v>
      </c>
      <c r="B7" s="68" t="s">
        <v>127</v>
      </c>
      <c r="C7" s="134">
        <v>248393.7</v>
      </c>
      <c r="D7" s="154">
        <v>234319.08</v>
      </c>
      <c r="E7" s="74">
        <v>222699.66</v>
      </c>
      <c r="F7" s="74">
        <v>244461.66</v>
      </c>
      <c r="G7" s="74">
        <v>204726.48</v>
      </c>
      <c r="H7" s="74">
        <v>203474.7</v>
      </c>
      <c r="I7" s="74"/>
      <c r="J7" s="74"/>
      <c r="K7" s="74"/>
      <c r="L7" s="74"/>
      <c r="M7" s="69"/>
      <c r="N7" s="111"/>
      <c r="O7" s="95">
        <f t="shared" si="0"/>
        <v>1358075.28</v>
      </c>
    </row>
    <row r="8" spans="1:17" ht="48" x14ac:dyDescent="0.55000000000000004">
      <c r="A8" s="67">
        <v>3</v>
      </c>
      <c r="B8" s="68" t="s">
        <v>119</v>
      </c>
      <c r="C8" s="135">
        <v>71703</v>
      </c>
      <c r="D8" s="154">
        <v>68940.899999999994</v>
      </c>
      <c r="E8" s="74">
        <v>66214.14</v>
      </c>
      <c r="F8" s="74">
        <v>67631.460000000006</v>
      </c>
      <c r="G8" s="74">
        <v>63667.8</v>
      </c>
      <c r="H8" s="74">
        <v>61171.68</v>
      </c>
      <c r="I8" s="74"/>
      <c r="J8" s="74"/>
      <c r="K8" s="74"/>
      <c r="L8" s="74"/>
      <c r="M8" s="69"/>
      <c r="N8" s="111"/>
      <c r="O8" s="95">
        <f t="shared" si="0"/>
        <v>399328.98</v>
      </c>
    </row>
    <row r="9" spans="1:17" ht="48" x14ac:dyDescent="0.55000000000000004">
      <c r="A9" s="67">
        <v>4</v>
      </c>
      <c r="B9" s="68" t="s">
        <v>86</v>
      </c>
      <c r="C9" s="134">
        <v>42307.56</v>
      </c>
      <c r="D9" s="154">
        <v>40321.08</v>
      </c>
      <c r="E9" s="74">
        <v>38604.300000000003</v>
      </c>
      <c r="F9" s="74">
        <v>40038.36</v>
      </c>
      <c r="G9" s="74">
        <v>35018.22</v>
      </c>
      <c r="H9" s="74">
        <v>35777.1</v>
      </c>
      <c r="I9" s="74"/>
      <c r="J9" s="74"/>
      <c r="K9" s="74"/>
      <c r="L9" s="74"/>
      <c r="M9" s="96"/>
      <c r="N9" s="112"/>
      <c r="O9" s="95">
        <f t="shared" si="0"/>
        <v>232066.62</v>
      </c>
    </row>
    <row r="10" spans="1:17" ht="72" x14ac:dyDescent="0.55000000000000004">
      <c r="A10" s="67">
        <v>5</v>
      </c>
      <c r="B10" s="68" t="s">
        <v>131</v>
      </c>
      <c r="C10" s="136">
        <v>9939.84</v>
      </c>
      <c r="D10" s="155">
        <v>9844.98</v>
      </c>
      <c r="E10" s="69">
        <v>9487.86</v>
      </c>
      <c r="F10" s="97">
        <v>9539.94</v>
      </c>
      <c r="G10" s="69">
        <v>9199.56</v>
      </c>
      <c r="H10" s="69">
        <v>7798.98</v>
      </c>
      <c r="I10" s="69"/>
      <c r="J10" s="69"/>
      <c r="K10" s="69"/>
      <c r="L10" s="69"/>
      <c r="M10" s="96"/>
      <c r="N10" s="112"/>
      <c r="O10" s="95">
        <f t="shared" si="0"/>
        <v>55811.16</v>
      </c>
    </row>
    <row r="11" spans="1:17" ht="72" x14ac:dyDescent="0.55000000000000004">
      <c r="A11" s="67">
        <v>6</v>
      </c>
      <c r="B11" s="68" t="s">
        <v>116</v>
      </c>
      <c r="C11" s="136">
        <v>2977.86</v>
      </c>
      <c r="D11" s="155">
        <v>2858.82</v>
      </c>
      <c r="E11" s="69">
        <v>2944.38</v>
      </c>
      <c r="F11" s="97">
        <v>2657.94</v>
      </c>
      <c r="G11" s="69">
        <v>2165.04</v>
      </c>
      <c r="H11" s="69">
        <v>2137.14</v>
      </c>
      <c r="I11" s="69"/>
      <c r="J11" s="69"/>
      <c r="K11" s="69"/>
      <c r="L11" s="69"/>
      <c r="M11" s="96"/>
      <c r="N11" s="112"/>
      <c r="O11" s="95">
        <f t="shared" si="0"/>
        <v>15741.18</v>
      </c>
    </row>
    <row r="12" spans="1:17" ht="48" x14ac:dyDescent="0.55000000000000004">
      <c r="A12" s="67">
        <v>7</v>
      </c>
      <c r="B12" s="68" t="s">
        <v>118</v>
      </c>
      <c r="C12" s="137">
        <v>2351.04</v>
      </c>
      <c r="D12" s="156">
        <v>2170.62</v>
      </c>
      <c r="E12" s="69">
        <v>2758.38</v>
      </c>
      <c r="F12" s="69">
        <v>2602.14</v>
      </c>
      <c r="G12" s="69">
        <v>2246.88</v>
      </c>
      <c r="H12" s="69">
        <v>2795.58</v>
      </c>
      <c r="I12" s="69"/>
      <c r="J12" s="69"/>
      <c r="K12" s="69"/>
      <c r="L12" s="69"/>
      <c r="M12" s="76"/>
      <c r="N12" s="113"/>
      <c r="O12" s="99">
        <f t="shared" si="0"/>
        <v>14924.640000000001</v>
      </c>
    </row>
    <row r="13" spans="1:17" ht="48" x14ac:dyDescent="0.55000000000000004">
      <c r="A13" s="67">
        <v>8</v>
      </c>
      <c r="B13" s="68" t="s">
        <v>115</v>
      </c>
      <c r="C13" s="142" t="s">
        <v>129</v>
      </c>
      <c r="D13" s="142" t="s">
        <v>129</v>
      </c>
      <c r="E13" s="165" t="s">
        <v>129</v>
      </c>
      <c r="F13" s="165" t="s">
        <v>129</v>
      </c>
      <c r="G13" s="165" t="s">
        <v>129</v>
      </c>
      <c r="H13" s="165" t="s">
        <v>129</v>
      </c>
      <c r="I13" s="69"/>
      <c r="J13" s="69"/>
      <c r="K13" s="69"/>
      <c r="L13" s="69"/>
      <c r="M13" s="71"/>
      <c r="N13" s="114"/>
      <c r="O13" s="100">
        <f t="shared" si="0"/>
        <v>0</v>
      </c>
    </row>
    <row r="14" spans="1:17" ht="48" x14ac:dyDescent="0.55000000000000004">
      <c r="A14" s="67">
        <v>9</v>
      </c>
      <c r="B14" s="68" t="s">
        <v>121</v>
      </c>
      <c r="C14" s="142" t="s">
        <v>129</v>
      </c>
      <c r="D14" s="142" t="s">
        <v>129</v>
      </c>
      <c r="E14" s="163" t="s">
        <v>129</v>
      </c>
      <c r="F14" s="163" t="s">
        <v>129</v>
      </c>
      <c r="G14" s="163" t="s">
        <v>129</v>
      </c>
      <c r="H14" s="163" t="s">
        <v>129</v>
      </c>
      <c r="I14" s="69"/>
      <c r="J14" s="69"/>
      <c r="K14" s="69"/>
      <c r="L14" s="69"/>
      <c r="M14" s="69"/>
      <c r="N14" s="111"/>
      <c r="O14" s="100">
        <f t="shared" si="0"/>
        <v>0</v>
      </c>
    </row>
    <row r="15" spans="1:17" ht="48" x14ac:dyDescent="0.55000000000000004">
      <c r="A15" s="67">
        <v>10</v>
      </c>
      <c r="B15" s="68" t="s">
        <v>114</v>
      </c>
      <c r="C15" s="142" t="s">
        <v>129</v>
      </c>
      <c r="D15" s="142" t="s">
        <v>129</v>
      </c>
      <c r="E15" s="163" t="s">
        <v>129</v>
      </c>
      <c r="F15" s="163" t="s">
        <v>129</v>
      </c>
      <c r="G15" s="163" t="s">
        <v>129</v>
      </c>
      <c r="H15" s="163" t="s">
        <v>129</v>
      </c>
      <c r="I15" s="69"/>
      <c r="J15" s="69"/>
      <c r="K15" s="69"/>
      <c r="L15" s="69"/>
      <c r="M15" s="74"/>
      <c r="N15" s="111"/>
      <c r="O15" s="99">
        <f t="shared" si="0"/>
        <v>0</v>
      </c>
    </row>
    <row r="16" spans="1:17" ht="72" x14ac:dyDescent="0.55000000000000004">
      <c r="A16" s="67">
        <v>11</v>
      </c>
      <c r="B16" s="68" t="s">
        <v>132</v>
      </c>
      <c r="C16" s="142" t="s">
        <v>129</v>
      </c>
      <c r="D16" s="142" t="s">
        <v>129</v>
      </c>
      <c r="E16" s="162" t="s">
        <v>129</v>
      </c>
      <c r="F16" s="163" t="s">
        <v>129</v>
      </c>
      <c r="G16" s="163" t="s">
        <v>129</v>
      </c>
      <c r="H16" s="163" t="s">
        <v>129</v>
      </c>
      <c r="I16" s="69"/>
      <c r="J16" s="69"/>
      <c r="K16" s="69"/>
      <c r="L16" s="69"/>
      <c r="M16" s="76"/>
      <c r="N16" s="113"/>
      <c r="O16" s="99">
        <f t="shared" si="0"/>
        <v>0</v>
      </c>
    </row>
    <row r="17" spans="1:16" ht="72" x14ac:dyDescent="0.55000000000000004">
      <c r="A17" s="67">
        <v>12</v>
      </c>
      <c r="B17" s="68" t="s">
        <v>133</v>
      </c>
      <c r="C17" s="136">
        <v>3044.82</v>
      </c>
      <c r="D17" s="156">
        <v>2996.46</v>
      </c>
      <c r="E17" s="69">
        <v>3150.84</v>
      </c>
      <c r="F17" s="69">
        <v>3042.96</v>
      </c>
      <c r="G17" s="69">
        <v>3013.2</v>
      </c>
      <c r="H17" s="69">
        <v>2734.2</v>
      </c>
      <c r="I17" s="69"/>
      <c r="J17" s="69"/>
      <c r="K17" s="69"/>
      <c r="L17" s="69"/>
      <c r="M17" s="76"/>
      <c r="N17" s="113"/>
      <c r="O17" s="99">
        <f t="shared" si="0"/>
        <v>17982.480000000003</v>
      </c>
    </row>
    <row r="18" spans="1:16" ht="48" x14ac:dyDescent="0.55000000000000004">
      <c r="A18" s="67">
        <v>13</v>
      </c>
      <c r="B18" s="68" t="s">
        <v>122</v>
      </c>
      <c r="C18" s="153" t="s">
        <v>134</v>
      </c>
      <c r="D18" s="153" t="s">
        <v>134</v>
      </c>
      <c r="E18" s="153" t="s">
        <v>134</v>
      </c>
      <c r="F18" s="153" t="s">
        <v>134</v>
      </c>
      <c r="G18" s="153" t="s">
        <v>134</v>
      </c>
      <c r="H18" s="153" t="s">
        <v>134</v>
      </c>
      <c r="I18" s="69"/>
      <c r="J18" s="69"/>
      <c r="K18" s="69"/>
      <c r="L18" s="69"/>
      <c r="M18" s="76"/>
      <c r="N18" s="113"/>
      <c r="O18" s="99">
        <f t="shared" si="0"/>
        <v>0</v>
      </c>
    </row>
    <row r="19" spans="1:16" ht="48" x14ac:dyDescent="0.55000000000000004">
      <c r="A19" s="67">
        <v>14</v>
      </c>
      <c r="B19" s="68" t="s">
        <v>123</v>
      </c>
      <c r="C19" s="136">
        <v>357480.84</v>
      </c>
      <c r="D19" s="156">
        <v>326124.96000000002</v>
      </c>
      <c r="E19" s="69">
        <v>270501.65999999997</v>
      </c>
      <c r="F19" s="69">
        <v>361675.14</v>
      </c>
      <c r="G19" s="69">
        <v>384049.08</v>
      </c>
      <c r="H19" s="69">
        <v>247333.5</v>
      </c>
      <c r="I19" s="69"/>
      <c r="J19" s="69"/>
      <c r="K19" s="69"/>
      <c r="L19" s="69"/>
      <c r="M19" s="76"/>
      <c r="N19" s="113"/>
      <c r="O19" s="99">
        <f t="shared" si="0"/>
        <v>1947165.1800000002</v>
      </c>
    </row>
    <row r="20" spans="1:16" ht="48" x14ac:dyDescent="0.55000000000000004">
      <c r="A20" s="67">
        <v>15</v>
      </c>
      <c r="B20" s="68" t="s">
        <v>113</v>
      </c>
      <c r="C20" s="136">
        <v>7440</v>
      </c>
      <c r="D20" s="155">
        <v>2790</v>
      </c>
      <c r="E20" s="97">
        <v>4650</v>
      </c>
      <c r="F20" s="163" t="s">
        <v>129</v>
      </c>
      <c r="G20" s="69">
        <v>5580</v>
      </c>
      <c r="H20" s="69">
        <v>930</v>
      </c>
      <c r="I20" s="69"/>
      <c r="J20" s="69"/>
      <c r="K20" s="69"/>
      <c r="L20" s="69"/>
      <c r="M20" s="76"/>
      <c r="N20" s="113"/>
      <c r="O20" s="99">
        <f t="shared" si="0"/>
        <v>21390</v>
      </c>
    </row>
    <row r="21" spans="1:16" ht="48" x14ac:dyDescent="0.55000000000000004">
      <c r="A21" s="67">
        <v>16</v>
      </c>
      <c r="B21" s="68" t="s">
        <v>124</v>
      </c>
      <c r="C21" s="136">
        <v>17205</v>
      </c>
      <c r="D21" s="156">
        <v>14880</v>
      </c>
      <c r="E21" s="69">
        <v>11532</v>
      </c>
      <c r="F21" s="69">
        <v>19530</v>
      </c>
      <c r="G21" s="69">
        <v>12741</v>
      </c>
      <c r="H21" s="69">
        <v>11904</v>
      </c>
      <c r="I21" s="69"/>
      <c r="J21" s="69"/>
      <c r="K21" s="69"/>
      <c r="L21" s="69"/>
      <c r="M21" s="69"/>
      <c r="N21" s="122"/>
      <c r="O21" s="121">
        <f t="shared" si="0"/>
        <v>87792</v>
      </c>
    </row>
    <row r="22" spans="1:16" ht="48" x14ac:dyDescent="0.55000000000000004">
      <c r="A22" s="67">
        <v>17</v>
      </c>
      <c r="B22" s="68" t="s">
        <v>125</v>
      </c>
      <c r="C22" s="136">
        <v>18135</v>
      </c>
      <c r="D22" s="156">
        <v>11811</v>
      </c>
      <c r="E22" s="69">
        <v>16461</v>
      </c>
      <c r="F22" s="69">
        <v>14787</v>
      </c>
      <c r="G22" s="69">
        <v>14136</v>
      </c>
      <c r="H22" s="69">
        <v>14973</v>
      </c>
      <c r="I22" s="69"/>
      <c r="J22" s="69"/>
      <c r="K22" s="69"/>
      <c r="L22" s="69"/>
      <c r="M22" s="69"/>
      <c r="N22" s="69"/>
      <c r="O22" s="121">
        <f t="shared" si="0"/>
        <v>90303</v>
      </c>
    </row>
    <row r="23" spans="1:16" ht="48" x14ac:dyDescent="0.55000000000000004">
      <c r="A23" s="67">
        <v>18</v>
      </c>
      <c r="B23" s="68" t="s">
        <v>128</v>
      </c>
      <c r="C23" s="142" t="s">
        <v>129</v>
      </c>
      <c r="D23" s="142" t="s">
        <v>129</v>
      </c>
      <c r="E23" s="142" t="s">
        <v>129</v>
      </c>
      <c r="F23" s="142" t="s">
        <v>129</v>
      </c>
      <c r="G23" s="142" t="s">
        <v>129</v>
      </c>
      <c r="H23" s="118"/>
      <c r="I23" s="118"/>
      <c r="J23" s="118"/>
      <c r="K23" s="118"/>
      <c r="L23" s="118"/>
      <c r="M23" s="118"/>
      <c r="N23" s="118"/>
      <c r="O23" s="127">
        <f>SUM(C23:N23)</f>
        <v>0</v>
      </c>
    </row>
    <row r="24" spans="1:16" ht="48" x14ac:dyDescent="0.55000000000000004">
      <c r="A24" s="67">
        <v>19</v>
      </c>
      <c r="B24" s="68" t="s">
        <v>38</v>
      </c>
      <c r="C24" s="136">
        <v>26040</v>
      </c>
      <c r="D24" s="156">
        <v>20553</v>
      </c>
      <c r="E24" s="69">
        <v>20832</v>
      </c>
      <c r="F24" s="69">
        <v>27435</v>
      </c>
      <c r="G24" s="69">
        <v>20367</v>
      </c>
      <c r="H24" s="69">
        <v>27900</v>
      </c>
      <c r="I24" s="69"/>
      <c r="J24" s="69"/>
      <c r="K24" s="69"/>
      <c r="L24" s="69"/>
      <c r="M24" s="69"/>
      <c r="N24" s="115"/>
      <c r="O24" s="100">
        <f t="shared" si="0"/>
        <v>143127</v>
      </c>
    </row>
    <row r="25" spans="1:16" ht="48" x14ac:dyDescent="0.55000000000000004">
      <c r="A25" s="67">
        <v>20</v>
      </c>
      <c r="B25" s="80" t="s">
        <v>71</v>
      </c>
      <c r="C25" s="138">
        <v>595.20000000000005</v>
      </c>
      <c r="D25" s="156">
        <v>706.8</v>
      </c>
      <c r="E25" s="69">
        <v>948.6</v>
      </c>
      <c r="F25" s="69">
        <v>669.6</v>
      </c>
      <c r="G25" s="69">
        <v>539.4</v>
      </c>
      <c r="H25" s="69">
        <v>576.6</v>
      </c>
      <c r="I25" s="69"/>
      <c r="J25" s="69"/>
      <c r="K25" s="69"/>
      <c r="L25" s="69"/>
      <c r="M25" s="69"/>
      <c r="N25" s="111"/>
      <c r="O25" s="99">
        <f>SUM(C25:N25)</f>
        <v>4036.2</v>
      </c>
    </row>
    <row r="26" spans="1:16" ht="48" x14ac:dyDescent="0.55000000000000004">
      <c r="A26" s="67">
        <v>21</v>
      </c>
      <c r="B26" s="80" t="s">
        <v>112</v>
      </c>
      <c r="C26" s="136">
        <v>10402.98</v>
      </c>
      <c r="D26" s="156">
        <v>9534.36</v>
      </c>
      <c r="E26" s="69">
        <v>9867.2999999999993</v>
      </c>
      <c r="F26" s="69">
        <v>9694.32</v>
      </c>
      <c r="G26" s="69">
        <v>8662.02</v>
      </c>
      <c r="H26" s="69">
        <v>8371.86</v>
      </c>
      <c r="I26" s="69"/>
      <c r="J26" s="69"/>
      <c r="K26" s="69"/>
      <c r="L26" s="69"/>
      <c r="M26" s="76"/>
      <c r="N26" s="111"/>
      <c r="O26" s="99">
        <f>SUM(C26:N26)</f>
        <v>56532.84</v>
      </c>
    </row>
    <row r="27" spans="1:16" ht="48" x14ac:dyDescent="0.55000000000000004">
      <c r="A27" s="67">
        <v>22</v>
      </c>
      <c r="B27" s="68" t="s">
        <v>16</v>
      </c>
      <c r="C27" s="137">
        <v>12551.28</v>
      </c>
      <c r="D27" s="156">
        <v>3420.54</v>
      </c>
      <c r="E27" s="69">
        <v>2806.74</v>
      </c>
      <c r="F27" s="69">
        <v>12277.86</v>
      </c>
      <c r="G27" s="69">
        <v>11217.66</v>
      </c>
      <c r="H27" s="69">
        <v>3031.8</v>
      </c>
      <c r="I27" s="69"/>
      <c r="J27" s="69"/>
      <c r="K27" s="69"/>
      <c r="L27" s="69"/>
      <c r="M27" s="76"/>
      <c r="N27" s="111"/>
      <c r="O27" s="99">
        <f>SUM(C27:N27)</f>
        <v>45305.880000000005</v>
      </c>
    </row>
    <row r="28" spans="1:16" ht="72" x14ac:dyDescent="0.55000000000000004">
      <c r="A28" s="67">
        <v>23</v>
      </c>
      <c r="B28" s="68" t="s">
        <v>117</v>
      </c>
      <c r="C28" s="137">
        <v>89.28</v>
      </c>
      <c r="D28" s="156">
        <v>102.3</v>
      </c>
      <c r="E28" s="69">
        <v>94.86</v>
      </c>
      <c r="F28" s="69">
        <v>72.540000000000006</v>
      </c>
      <c r="G28" s="69">
        <v>83.7</v>
      </c>
      <c r="H28" s="69">
        <v>76.260000000000005</v>
      </c>
      <c r="I28" s="69"/>
      <c r="J28" s="69"/>
      <c r="K28" s="69"/>
      <c r="L28" s="69"/>
      <c r="M28" s="76"/>
      <c r="N28" s="111"/>
      <c r="O28" s="99">
        <f t="shared" ref="O28:O29" si="1">SUM(C28:N28)</f>
        <v>518.94000000000005</v>
      </c>
    </row>
    <row r="29" spans="1:16" ht="48" x14ac:dyDescent="0.55000000000000004">
      <c r="A29" s="67">
        <v>24</v>
      </c>
      <c r="B29" s="68" t="s">
        <v>82</v>
      </c>
      <c r="C29" s="137">
        <v>9934.26</v>
      </c>
      <c r="D29" s="156">
        <v>11200.92</v>
      </c>
      <c r="E29" s="69">
        <v>10892.16</v>
      </c>
      <c r="F29" s="69">
        <v>12830.28</v>
      </c>
      <c r="G29" s="69">
        <v>17097.12</v>
      </c>
      <c r="H29" s="69">
        <v>12657.3</v>
      </c>
      <c r="I29" s="69"/>
      <c r="J29" s="69"/>
      <c r="K29" s="69"/>
      <c r="L29" s="69"/>
      <c r="M29" s="76"/>
      <c r="N29" s="111"/>
      <c r="O29" s="99">
        <f t="shared" si="1"/>
        <v>74612.040000000008</v>
      </c>
    </row>
    <row r="30" spans="1:16" ht="48.75" customHeight="1" x14ac:dyDescent="0.55000000000000004">
      <c r="A30" s="144">
        <v>25</v>
      </c>
      <c r="B30" s="145" t="s">
        <v>84</v>
      </c>
      <c r="C30" s="146">
        <v>3720</v>
      </c>
      <c r="D30" s="157">
        <v>8370</v>
      </c>
      <c r="E30" s="101">
        <v>3720</v>
      </c>
      <c r="F30" s="101">
        <v>6510</v>
      </c>
      <c r="G30" s="164" t="s">
        <v>138</v>
      </c>
      <c r="H30" s="164" t="s">
        <v>138</v>
      </c>
      <c r="I30" s="101"/>
      <c r="J30" s="101"/>
      <c r="K30" s="101"/>
      <c r="L30" s="101"/>
      <c r="M30" s="103"/>
      <c r="N30" s="116"/>
      <c r="O30" s="95">
        <f>SUM(C30:N30)</f>
        <v>22320</v>
      </c>
    </row>
    <row r="31" spans="1:16" ht="33" customHeight="1" thickBot="1" x14ac:dyDescent="0.6">
      <c r="A31" s="147"/>
      <c r="B31" s="148" t="s">
        <v>111</v>
      </c>
      <c r="C31" s="149">
        <f>SUM(C6:C30)</f>
        <v>861455.28</v>
      </c>
      <c r="D31" s="150">
        <f>SUM(D6:D30)</f>
        <v>788448.42000000016</v>
      </c>
      <c r="E31" s="150">
        <f t="shared" ref="E31:O31" si="2">SUM(E6:E30)</f>
        <v>718030.68</v>
      </c>
      <c r="F31" s="150">
        <f t="shared" si="2"/>
        <v>854039.46000000008</v>
      </c>
      <c r="G31" s="150">
        <f t="shared" si="2"/>
        <v>811211.10000000009</v>
      </c>
      <c r="H31" s="150">
        <f t="shared" si="2"/>
        <v>661659.66000000015</v>
      </c>
      <c r="I31" s="150">
        <f t="shared" si="2"/>
        <v>0</v>
      </c>
      <c r="J31" s="150">
        <f t="shared" si="2"/>
        <v>0</v>
      </c>
      <c r="K31" s="150">
        <f t="shared" si="2"/>
        <v>0</v>
      </c>
      <c r="L31" s="150">
        <f t="shared" si="2"/>
        <v>0</v>
      </c>
      <c r="M31" s="150">
        <f t="shared" si="2"/>
        <v>0</v>
      </c>
      <c r="N31" s="151">
        <f>SUM(N6:N30)</f>
        <v>0</v>
      </c>
      <c r="O31" s="152">
        <f t="shared" si="2"/>
        <v>4694844.6000000015</v>
      </c>
      <c r="P31" s="128">
        <f>SUM(C31:N31)</f>
        <v>4694844.6000000006</v>
      </c>
    </row>
    <row r="32" spans="1:16" ht="28.5" customHeight="1" thickTop="1" x14ac:dyDescent="0.55000000000000004">
      <c r="O32" s="106"/>
    </row>
    <row r="33" spans="3:9" x14ac:dyDescent="0.55000000000000004">
      <c r="C33" s="140"/>
    </row>
    <row r="34" spans="3:9" x14ac:dyDescent="0.55000000000000004">
      <c r="I34" s="88"/>
    </row>
    <row r="35" spans="3:9" x14ac:dyDescent="0.55000000000000004">
      <c r="I35" s="88"/>
    </row>
    <row r="36" spans="3:9" x14ac:dyDescent="0.55000000000000004">
      <c r="I36" s="88"/>
    </row>
    <row r="37" spans="3:9" x14ac:dyDescent="0.55000000000000004">
      <c r="I37" s="88"/>
    </row>
    <row r="38" spans="3:9" x14ac:dyDescent="0.55000000000000004">
      <c r="I38" s="89"/>
    </row>
  </sheetData>
  <mergeCells count="3">
    <mergeCell ref="A1:O1"/>
    <mergeCell ref="A2:O2"/>
    <mergeCell ref="A3:O3"/>
  </mergeCells>
  <printOptions horizontalCentered="1"/>
  <pageMargins left="0" right="0" top="0" bottom="0" header="0" footer="0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0"/>
  <sheetViews>
    <sheetView view="pageLayout" topLeftCell="A7" zoomScale="80" zoomScaleNormal="100" zoomScaleSheetLayoutView="100" zoomScalePageLayoutView="80" workbookViewId="0">
      <selection activeCell="M14" sqref="M14:O17"/>
    </sheetView>
  </sheetViews>
  <sheetFormatPr defaultRowHeight="24" x14ac:dyDescent="0.55000000000000004"/>
  <cols>
    <col min="1" max="1" width="2.6328125" style="57" customWidth="1"/>
    <col min="2" max="2" width="11.453125" style="57" customWidth="1"/>
    <col min="3" max="3" width="10.6328125" style="57" bestFit="1" customWidth="1"/>
    <col min="4" max="4" width="10.81640625" style="57" bestFit="1" customWidth="1"/>
    <col min="5" max="6" width="9.7265625" style="57" bestFit="1" customWidth="1"/>
    <col min="7" max="7" width="10.90625" style="57" bestFit="1" customWidth="1"/>
    <col min="8" max="8" width="9.7265625" style="57" bestFit="1" customWidth="1"/>
    <col min="9" max="10" width="9.6328125" style="57" bestFit="1" customWidth="1"/>
    <col min="11" max="11" width="10.90625" style="57" bestFit="1" customWidth="1"/>
    <col min="12" max="12" width="10.81640625" style="57" bestFit="1" customWidth="1"/>
    <col min="13" max="13" width="10.90625" style="57" bestFit="1" customWidth="1"/>
    <col min="14" max="14" width="9.7265625" style="160" bestFit="1" customWidth="1"/>
    <col min="15" max="15" width="11.7265625" style="57" bestFit="1" customWidth="1"/>
    <col min="16" max="16" width="9.36328125" style="57" bestFit="1" customWidth="1"/>
    <col min="17" max="16384" width="8.7265625" style="57"/>
  </cols>
  <sheetData>
    <row r="1" spans="1:17" s="108" customFormat="1" ht="39" customHeight="1" x14ac:dyDescent="0.9">
      <c r="A1" s="212" t="s">
        <v>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17" s="108" customFormat="1" ht="39.75" x14ac:dyDescent="0.9">
      <c r="A2" s="213" t="s">
        <v>57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17" s="108" customFormat="1" ht="39.75" x14ac:dyDescent="0.9">
      <c r="A3" s="213" t="s">
        <v>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109"/>
      <c r="Q3" s="109"/>
    </row>
    <row r="4" spans="1:17" ht="9.75" customHeight="1" thickBot="1" x14ac:dyDescent="0.6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158"/>
      <c r="O4" s="59"/>
    </row>
    <row r="5" spans="1:17" ht="22.5" customHeight="1" thickBot="1" x14ac:dyDescent="0.6">
      <c r="A5" s="60" t="s">
        <v>1</v>
      </c>
      <c r="B5" s="125" t="s">
        <v>2</v>
      </c>
      <c r="C5" s="62" t="s">
        <v>58</v>
      </c>
      <c r="D5" s="62" t="s">
        <v>59</v>
      </c>
      <c r="E5" s="62" t="s">
        <v>60</v>
      </c>
      <c r="F5" s="62" t="s">
        <v>61</v>
      </c>
      <c r="G5" s="62" t="s">
        <v>62</v>
      </c>
      <c r="H5" s="62" t="s">
        <v>63</v>
      </c>
      <c r="I5" s="62" t="s">
        <v>64</v>
      </c>
      <c r="J5" s="62" t="s">
        <v>65</v>
      </c>
      <c r="K5" s="62" t="s">
        <v>66</v>
      </c>
      <c r="L5" s="62" t="s">
        <v>67</v>
      </c>
      <c r="M5" s="62" t="s">
        <v>68</v>
      </c>
      <c r="N5" s="159" t="s">
        <v>69</v>
      </c>
      <c r="O5" s="64" t="s">
        <v>29</v>
      </c>
    </row>
    <row r="6" spans="1:17" ht="48" x14ac:dyDescent="0.55000000000000004">
      <c r="A6" s="123">
        <v>1</v>
      </c>
      <c r="B6" s="124" t="s">
        <v>41</v>
      </c>
      <c r="C6" s="74">
        <v>17125.02</v>
      </c>
      <c r="D6" s="74">
        <v>16630.259999999998</v>
      </c>
      <c r="E6" s="74">
        <v>15086.46</v>
      </c>
      <c r="F6" s="74">
        <v>20579.04</v>
      </c>
      <c r="G6" s="74">
        <v>16483.32</v>
      </c>
      <c r="H6" s="74">
        <v>13994.64</v>
      </c>
      <c r="I6" s="91">
        <v>15525.42</v>
      </c>
      <c r="J6" s="91">
        <v>11463.18</v>
      </c>
      <c r="K6" s="91">
        <v>13710.06</v>
      </c>
      <c r="L6" s="91">
        <v>16310.34</v>
      </c>
      <c r="M6" s="92">
        <v>18700.439999999999</v>
      </c>
      <c r="N6" s="92">
        <v>18810.18</v>
      </c>
      <c r="O6" s="93">
        <f t="shared" ref="O6:O26" si="0">SUM(C6:N6)</f>
        <v>194418.36</v>
      </c>
    </row>
    <row r="7" spans="1:17" ht="48" x14ac:dyDescent="0.55000000000000004">
      <c r="A7" s="67">
        <v>2</v>
      </c>
      <c r="B7" s="68" t="s">
        <v>42</v>
      </c>
      <c r="C7" s="119">
        <v>287221.2</v>
      </c>
      <c r="D7" s="74">
        <v>272099.40000000002</v>
      </c>
      <c r="E7" s="74">
        <v>259644.84</v>
      </c>
      <c r="F7" s="74">
        <v>299138.21999999997</v>
      </c>
      <c r="G7" s="74">
        <v>270745.32</v>
      </c>
      <c r="H7" s="74">
        <v>241388.94</v>
      </c>
      <c r="I7" s="74">
        <v>251684.04</v>
      </c>
      <c r="J7" s="74">
        <v>174689.34</v>
      </c>
      <c r="K7" s="74">
        <v>221202.36</v>
      </c>
      <c r="L7" s="74">
        <v>240317.58</v>
      </c>
      <c r="M7" s="69">
        <v>264676.14</v>
      </c>
      <c r="N7" s="69">
        <v>267694.92</v>
      </c>
      <c r="O7" s="95">
        <f t="shared" si="0"/>
        <v>3050502.3000000003</v>
      </c>
    </row>
    <row r="8" spans="1:17" ht="48" x14ac:dyDescent="0.55000000000000004">
      <c r="A8" s="67">
        <v>3</v>
      </c>
      <c r="B8" s="68" t="s">
        <v>85</v>
      </c>
      <c r="C8" s="94">
        <v>74543.22</v>
      </c>
      <c r="D8" s="74">
        <v>69614.22</v>
      </c>
      <c r="E8" s="74">
        <v>68178.3</v>
      </c>
      <c r="F8" s="74">
        <v>81441.960000000006</v>
      </c>
      <c r="G8" s="74">
        <v>75735.48</v>
      </c>
      <c r="H8" s="74">
        <v>66647.520000000004</v>
      </c>
      <c r="I8" s="74">
        <v>69344.52</v>
      </c>
      <c r="J8" s="74">
        <v>56850.9</v>
      </c>
      <c r="K8" s="74">
        <v>67434.3</v>
      </c>
      <c r="L8" s="74">
        <v>73540.679999999993</v>
      </c>
      <c r="M8" s="69">
        <v>76007.039999999994</v>
      </c>
      <c r="N8" s="69">
        <v>75413.7</v>
      </c>
      <c r="O8" s="95">
        <f t="shared" si="0"/>
        <v>854751.84000000008</v>
      </c>
    </row>
    <row r="9" spans="1:17" ht="48" x14ac:dyDescent="0.55000000000000004">
      <c r="A9" s="67">
        <v>4</v>
      </c>
      <c r="B9" s="68" t="s">
        <v>86</v>
      </c>
      <c r="C9" s="119">
        <v>59931.06</v>
      </c>
      <c r="D9" s="74">
        <v>50608.74</v>
      </c>
      <c r="E9" s="74">
        <v>47020.800000000003</v>
      </c>
      <c r="F9" s="74">
        <v>52117.2</v>
      </c>
      <c r="G9" s="74">
        <v>48994.26</v>
      </c>
      <c r="H9" s="74">
        <v>43747.199999999997</v>
      </c>
      <c r="I9" s="74">
        <v>46170.78</v>
      </c>
      <c r="J9" s="74">
        <v>31649.759999999998</v>
      </c>
      <c r="K9" s="74">
        <v>35105.64</v>
      </c>
      <c r="L9" s="74">
        <v>40949.760000000002</v>
      </c>
      <c r="M9" s="96">
        <v>45315.18</v>
      </c>
      <c r="N9" s="96">
        <v>45486.3</v>
      </c>
      <c r="O9" s="95">
        <f t="shared" si="0"/>
        <v>547096.68000000005</v>
      </c>
    </row>
    <row r="10" spans="1:17" ht="48" x14ac:dyDescent="0.55000000000000004">
      <c r="A10" s="67">
        <v>5</v>
      </c>
      <c r="B10" s="68" t="s">
        <v>78</v>
      </c>
      <c r="C10" s="72">
        <v>111.6</v>
      </c>
      <c r="D10" s="97">
        <v>55.8</v>
      </c>
      <c r="E10" s="69">
        <v>74.400000000000006</v>
      </c>
      <c r="F10" s="97">
        <v>74.400000000000006</v>
      </c>
      <c r="G10" s="69">
        <v>74.400000000000006</v>
      </c>
      <c r="H10" s="69">
        <v>18.600000000000001</v>
      </c>
      <c r="I10" s="69">
        <v>74.400000000000006</v>
      </c>
      <c r="J10" s="69">
        <v>0</v>
      </c>
      <c r="K10" s="69">
        <v>0</v>
      </c>
      <c r="L10" s="69">
        <v>0</v>
      </c>
      <c r="M10" s="96">
        <v>0</v>
      </c>
      <c r="N10" s="96">
        <v>0</v>
      </c>
      <c r="O10" s="95">
        <f t="shared" si="0"/>
        <v>483.6</v>
      </c>
    </row>
    <row r="11" spans="1:17" ht="72" x14ac:dyDescent="0.55000000000000004">
      <c r="A11" s="67">
        <v>6</v>
      </c>
      <c r="B11" s="68" t="s">
        <v>76</v>
      </c>
      <c r="C11" s="72">
        <v>11420.4</v>
      </c>
      <c r="D11" s="97">
        <v>13620.78</v>
      </c>
      <c r="E11" s="69">
        <v>12305.76</v>
      </c>
      <c r="F11" s="97">
        <v>12395.04</v>
      </c>
      <c r="G11" s="69">
        <v>11323.68</v>
      </c>
      <c r="H11" s="69">
        <v>10267.200000000001</v>
      </c>
      <c r="I11" s="69">
        <v>8146.8</v>
      </c>
      <c r="J11" s="69">
        <v>10942.38</v>
      </c>
      <c r="K11" s="69">
        <v>9480.42</v>
      </c>
      <c r="L11" s="69">
        <v>9316.74</v>
      </c>
      <c r="M11" s="96">
        <v>11254.86</v>
      </c>
      <c r="N11" s="96">
        <v>11119.08</v>
      </c>
      <c r="O11" s="95">
        <f t="shared" si="0"/>
        <v>131593.14000000001</v>
      </c>
    </row>
    <row r="12" spans="1:17" ht="72" x14ac:dyDescent="0.55000000000000004">
      <c r="A12" s="67">
        <v>7</v>
      </c>
      <c r="B12" s="68" t="s">
        <v>77</v>
      </c>
      <c r="C12" s="72">
        <v>2713.74</v>
      </c>
      <c r="D12" s="97">
        <v>2665.38</v>
      </c>
      <c r="E12" s="69">
        <v>2866.26</v>
      </c>
      <c r="F12" s="97">
        <v>3405.66</v>
      </c>
      <c r="G12" s="69">
        <v>2700.72</v>
      </c>
      <c r="H12" s="69">
        <v>2373.36</v>
      </c>
      <c r="I12" s="69">
        <v>1860</v>
      </c>
      <c r="J12" s="69">
        <v>2994.6</v>
      </c>
      <c r="K12" s="69">
        <v>2159.46</v>
      </c>
      <c r="L12" s="69">
        <v>2550.06</v>
      </c>
      <c r="M12" s="96">
        <v>2814.18</v>
      </c>
      <c r="N12" s="96">
        <v>2726.76</v>
      </c>
      <c r="O12" s="95">
        <f t="shared" si="0"/>
        <v>31830.18</v>
      </c>
    </row>
    <row r="13" spans="1:17" ht="54" customHeight="1" x14ac:dyDescent="0.55000000000000004">
      <c r="A13" s="67">
        <v>8</v>
      </c>
      <c r="B13" s="68" t="s">
        <v>50</v>
      </c>
      <c r="C13" s="98">
        <v>3530.28</v>
      </c>
      <c r="D13" s="69">
        <v>3974.82</v>
      </c>
      <c r="E13" s="69">
        <v>3945.06</v>
      </c>
      <c r="F13" s="69">
        <v>3569.34</v>
      </c>
      <c r="G13" s="69">
        <v>2829.06</v>
      </c>
      <c r="H13" s="69">
        <v>2570.52</v>
      </c>
      <c r="I13" s="69">
        <v>2051.58</v>
      </c>
      <c r="J13" s="69">
        <v>3770.22</v>
      </c>
      <c r="K13" s="69">
        <v>2336.16</v>
      </c>
      <c r="L13" s="69">
        <v>2551.92</v>
      </c>
      <c r="M13" s="76">
        <v>2596.56</v>
      </c>
      <c r="N13" s="76">
        <v>2524.02</v>
      </c>
      <c r="O13" s="99">
        <f t="shared" si="0"/>
        <v>36249.54</v>
      </c>
    </row>
    <row r="14" spans="1:17" ht="72" x14ac:dyDescent="0.55000000000000004">
      <c r="A14" s="67">
        <v>9</v>
      </c>
      <c r="B14" s="68" t="s">
        <v>75</v>
      </c>
      <c r="C14" s="161" t="s">
        <v>137</v>
      </c>
      <c r="D14" s="161" t="s">
        <v>137</v>
      </c>
      <c r="E14" s="161" t="s">
        <v>137</v>
      </c>
      <c r="F14" s="161" t="s">
        <v>137</v>
      </c>
      <c r="G14" s="161" t="s">
        <v>137</v>
      </c>
      <c r="H14" s="161" t="s">
        <v>137</v>
      </c>
      <c r="I14" s="161" t="s">
        <v>137</v>
      </c>
      <c r="J14" s="161" t="s">
        <v>137</v>
      </c>
      <c r="K14" s="161" t="s">
        <v>137</v>
      </c>
      <c r="L14" s="161" t="s">
        <v>137</v>
      </c>
      <c r="M14" s="161" t="s">
        <v>137</v>
      </c>
      <c r="N14" s="161" t="s">
        <v>137</v>
      </c>
      <c r="O14" s="161" t="s">
        <v>137</v>
      </c>
    </row>
    <row r="15" spans="1:17" ht="72" x14ac:dyDescent="0.55000000000000004">
      <c r="A15" s="67">
        <v>10</v>
      </c>
      <c r="B15" s="68" t="s">
        <v>74</v>
      </c>
      <c r="C15" s="161" t="s">
        <v>137</v>
      </c>
      <c r="D15" s="161" t="s">
        <v>137</v>
      </c>
      <c r="E15" s="161" t="s">
        <v>137</v>
      </c>
      <c r="F15" s="161" t="s">
        <v>137</v>
      </c>
      <c r="G15" s="161" t="s">
        <v>137</v>
      </c>
      <c r="H15" s="161" t="s">
        <v>137</v>
      </c>
      <c r="I15" s="161" t="s">
        <v>137</v>
      </c>
      <c r="J15" s="161" t="s">
        <v>137</v>
      </c>
      <c r="K15" s="161" t="s">
        <v>137</v>
      </c>
      <c r="L15" s="161" t="s">
        <v>137</v>
      </c>
      <c r="M15" s="161" t="s">
        <v>137</v>
      </c>
      <c r="N15" s="161" t="s">
        <v>137</v>
      </c>
      <c r="O15" s="161" t="s">
        <v>137</v>
      </c>
    </row>
    <row r="16" spans="1:17" ht="63.75" customHeight="1" x14ac:dyDescent="0.55000000000000004">
      <c r="A16" s="67">
        <v>11</v>
      </c>
      <c r="B16" s="68" t="s">
        <v>80</v>
      </c>
      <c r="C16" s="161" t="s">
        <v>137</v>
      </c>
      <c r="D16" s="161" t="s">
        <v>137</v>
      </c>
      <c r="E16" s="161" t="s">
        <v>137</v>
      </c>
      <c r="F16" s="161" t="s">
        <v>137</v>
      </c>
      <c r="G16" s="161" t="s">
        <v>137</v>
      </c>
      <c r="H16" s="161" t="s">
        <v>137</v>
      </c>
      <c r="I16" s="161" t="s">
        <v>137</v>
      </c>
      <c r="J16" s="161" t="s">
        <v>137</v>
      </c>
      <c r="K16" s="161" t="s">
        <v>137</v>
      </c>
      <c r="L16" s="161" t="s">
        <v>137</v>
      </c>
      <c r="M16" s="161" t="s">
        <v>137</v>
      </c>
      <c r="N16" s="161" t="s">
        <v>137</v>
      </c>
      <c r="O16" s="161" t="s">
        <v>137</v>
      </c>
    </row>
    <row r="17" spans="1:15" ht="72" x14ac:dyDescent="0.55000000000000004">
      <c r="A17" s="67">
        <v>12</v>
      </c>
      <c r="B17" s="68" t="s">
        <v>52</v>
      </c>
      <c r="C17" s="161" t="s">
        <v>137</v>
      </c>
      <c r="D17" s="161" t="s">
        <v>137</v>
      </c>
      <c r="E17" s="161" t="s">
        <v>137</v>
      </c>
      <c r="F17" s="161" t="s">
        <v>137</v>
      </c>
      <c r="G17" s="161" t="s">
        <v>137</v>
      </c>
      <c r="H17" s="161" t="s">
        <v>137</v>
      </c>
      <c r="I17" s="161" t="s">
        <v>137</v>
      </c>
      <c r="J17" s="161" t="s">
        <v>137</v>
      </c>
      <c r="K17" s="161" t="s">
        <v>137</v>
      </c>
      <c r="L17" s="161" t="s">
        <v>137</v>
      </c>
      <c r="M17" s="161" t="s">
        <v>137</v>
      </c>
      <c r="N17" s="161" t="s">
        <v>137</v>
      </c>
      <c r="O17" s="161" t="s">
        <v>137</v>
      </c>
    </row>
    <row r="18" spans="1:15" ht="96" x14ac:dyDescent="0.55000000000000004">
      <c r="A18" s="67">
        <v>13</v>
      </c>
      <c r="B18" s="68" t="s">
        <v>43</v>
      </c>
      <c r="C18" s="72">
        <v>1116</v>
      </c>
      <c r="D18" s="69">
        <v>1041.5999999999999</v>
      </c>
      <c r="E18" s="69">
        <v>2473.8000000000002</v>
      </c>
      <c r="F18" s="69">
        <v>2232</v>
      </c>
      <c r="G18" s="69">
        <v>2362.1999999999998</v>
      </c>
      <c r="H18" s="69">
        <v>1878.6</v>
      </c>
      <c r="I18" s="69">
        <v>2120.4</v>
      </c>
      <c r="J18" s="69">
        <v>1915.8</v>
      </c>
      <c r="K18" s="69">
        <v>2064.6</v>
      </c>
      <c r="L18" s="69">
        <v>2585.4</v>
      </c>
      <c r="M18" s="76">
        <v>4724.3999999999996</v>
      </c>
      <c r="N18" s="76">
        <v>2492.4</v>
      </c>
      <c r="O18" s="99">
        <f t="shared" si="0"/>
        <v>27007.199999999997</v>
      </c>
    </row>
    <row r="19" spans="1:15" ht="72" x14ac:dyDescent="0.55000000000000004">
      <c r="A19" s="67">
        <v>14</v>
      </c>
      <c r="B19" s="68" t="s">
        <v>73</v>
      </c>
      <c r="C19" s="72">
        <v>20785.5</v>
      </c>
      <c r="D19" s="120">
        <v>15345</v>
      </c>
      <c r="E19" s="69">
        <v>15553.32</v>
      </c>
      <c r="F19" s="69">
        <v>15285.48</v>
      </c>
      <c r="G19" s="69">
        <v>15285.48</v>
      </c>
      <c r="H19" s="69">
        <v>21174.240000000002</v>
      </c>
      <c r="I19" s="69">
        <v>9657.1200000000008</v>
      </c>
      <c r="J19" s="69">
        <v>13896.06</v>
      </c>
      <c r="K19" s="69">
        <v>15151.56</v>
      </c>
      <c r="L19" s="69">
        <v>0</v>
      </c>
      <c r="M19" s="76">
        <v>0</v>
      </c>
      <c r="N19" s="76" t="s">
        <v>9</v>
      </c>
      <c r="O19" s="99">
        <f t="shared" si="0"/>
        <v>142133.76000000001</v>
      </c>
    </row>
    <row r="20" spans="1:15" ht="72" x14ac:dyDescent="0.55000000000000004">
      <c r="A20" s="67">
        <v>15</v>
      </c>
      <c r="B20" s="68" t="s">
        <v>72</v>
      </c>
      <c r="C20" s="72">
        <v>198638.7</v>
      </c>
      <c r="D20" s="69">
        <v>287505.78000000003</v>
      </c>
      <c r="E20" s="69">
        <v>290453.88</v>
      </c>
      <c r="F20" s="69">
        <v>220605.3</v>
      </c>
      <c r="G20" s="69">
        <v>414644.22</v>
      </c>
      <c r="H20" s="69">
        <v>294722.58</v>
      </c>
      <c r="I20" s="69">
        <v>304201.14</v>
      </c>
      <c r="J20" s="69">
        <v>186176.7</v>
      </c>
      <c r="K20" s="69">
        <v>227022.3</v>
      </c>
      <c r="L20" s="69">
        <v>302932.62</v>
      </c>
      <c r="M20" s="76">
        <v>299086.14</v>
      </c>
      <c r="N20" s="76">
        <v>349378.68</v>
      </c>
      <c r="O20" s="99">
        <f t="shared" si="0"/>
        <v>3375368.0400000005</v>
      </c>
    </row>
    <row r="21" spans="1:15" ht="48" x14ac:dyDescent="0.55000000000000004">
      <c r="A21" s="67">
        <v>16</v>
      </c>
      <c r="B21" s="68" t="s">
        <v>53</v>
      </c>
      <c r="C21" s="72">
        <v>1860</v>
      </c>
      <c r="D21" s="97">
        <v>1860</v>
      </c>
      <c r="E21" s="97">
        <v>2790</v>
      </c>
      <c r="F21" s="69">
        <v>2790</v>
      </c>
      <c r="G21" s="69">
        <v>1860</v>
      </c>
      <c r="H21" s="69">
        <v>2790</v>
      </c>
      <c r="I21" s="69">
        <v>3720</v>
      </c>
      <c r="J21" s="69">
        <v>930</v>
      </c>
      <c r="K21" s="69">
        <v>1860</v>
      </c>
      <c r="L21" s="69">
        <v>8370</v>
      </c>
      <c r="M21" s="76">
        <v>5580</v>
      </c>
      <c r="N21" s="76">
        <v>2790</v>
      </c>
      <c r="O21" s="99">
        <f t="shared" si="0"/>
        <v>37200</v>
      </c>
    </row>
    <row r="22" spans="1:15" ht="48" x14ac:dyDescent="0.55000000000000004">
      <c r="A22" s="67">
        <v>17</v>
      </c>
      <c r="B22" s="68" t="s">
        <v>81</v>
      </c>
      <c r="C22" s="72" t="s">
        <v>9</v>
      </c>
      <c r="D22" s="97" t="s">
        <v>9</v>
      </c>
      <c r="E22" s="97" t="s">
        <v>9</v>
      </c>
      <c r="F22" s="69" t="s">
        <v>9</v>
      </c>
      <c r="G22" s="69" t="s">
        <v>9</v>
      </c>
      <c r="H22" s="69">
        <v>446.4</v>
      </c>
      <c r="I22" s="69">
        <v>297.60000000000002</v>
      </c>
      <c r="J22" s="69">
        <v>0</v>
      </c>
      <c r="K22" s="69">
        <v>0</v>
      </c>
      <c r="L22" s="69">
        <v>0</v>
      </c>
      <c r="M22" s="76">
        <v>0</v>
      </c>
      <c r="N22" s="69">
        <v>0</v>
      </c>
      <c r="O22" s="99">
        <f t="shared" si="0"/>
        <v>744</v>
      </c>
    </row>
    <row r="23" spans="1:15" ht="48" x14ac:dyDescent="0.55000000000000004">
      <c r="A23" s="67">
        <v>18</v>
      </c>
      <c r="B23" s="68" t="s">
        <v>6</v>
      </c>
      <c r="C23" s="72">
        <v>17484</v>
      </c>
      <c r="D23" s="69">
        <v>19065</v>
      </c>
      <c r="E23" s="69">
        <v>17670</v>
      </c>
      <c r="F23" s="69">
        <v>18600</v>
      </c>
      <c r="G23" s="69">
        <v>14415</v>
      </c>
      <c r="H23" s="69">
        <v>27435</v>
      </c>
      <c r="I23" s="69">
        <v>21855</v>
      </c>
      <c r="J23" s="69">
        <v>15345</v>
      </c>
      <c r="K23" s="69">
        <v>25761</v>
      </c>
      <c r="L23" s="69">
        <v>26319</v>
      </c>
      <c r="M23" s="69">
        <v>16089</v>
      </c>
      <c r="N23" s="122">
        <v>24180</v>
      </c>
      <c r="O23" s="121">
        <f t="shared" si="0"/>
        <v>244218</v>
      </c>
    </row>
    <row r="24" spans="1:15" ht="48" x14ac:dyDescent="0.55000000000000004">
      <c r="A24" s="67">
        <v>19</v>
      </c>
      <c r="B24" s="68" t="s">
        <v>7</v>
      </c>
      <c r="C24" s="72">
        <v>27435</v>
      </c>
      <c r="D24" s="69">
        <v>26040</v>
      </c>
      <c r="E24" s="69">
        <v>26505</v>
      </c>
      <c r="F24" s="69">
        <v>33480</v>
      </c>
      <c r="G24" s="69">
        <v>24645</v>
      </c>
      <c r="H24" s="69">
        <v>32085</v>
      </c>
      <c r="I24" s="69">
        <v>25110</v>
      </c>
      <c r="J24" s="69">
        <v>19995</v>
      </c>
      <c r="K24" s="69">
        <v>32085</v>
      </c>
      <c r="L24" s="69">
        <v>32085</v>
      </c>
      <c r="M24" s="69">
        <v>21855</v>
      </c>
      <c r="N24" s="69">
        <v>35340</v>
      </c>
      <c r="O24" s="126">
        <f t="shared" si="0"/>
        <v>336660</v>
      </c>
    </row>
    <row r="25" spans="1:15" ht="72" x14ac:dyDescent="0.55000000000000004">
      <c r="A25" s="67">
        <v>20</v>
      </c>
      <c r="B25" s="68" t="s">
        <v>79</v>
      </c>
      <c r="C25" s="117">
        <v>0</v>
      </c>
      <c r="D25" s="118" t="s">
        <v>9</v>
      </c>
      <c r="E25" s="118" t="s">
        <v>9</v>
      </c>
      <c r="F25" s="118" t="s">
        <v>9</v>
      </c>
      <c r="G25" s="118" t="s">
        <v>9</v>
      </c>
      <c r="H25" s="118" t="s">
        <v>9</v>
      </c>
      <c r="I25" s="118">
        <v>0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27">
        <f>SUM(C25:N25)</f>
        <v>0</v>
      </c>
    </row>
    <row r="26" spans="1:15" ht="48" x14ac:dyDescent="0.55000000000000004">
      <c r="A26" s="67">
        <v>21</v>
      </c>
      <c r="B26" s="68" t="s">
        <v>38</v>
      </c>
      <c r="C26" s="72">
        <v>40734</v>
      </c>
      <c r="D26" s="69">
        <v>50964</v>
      </c>
      <c r="E26" s="69">
        <v>44175</v>
      </c>
      <c r="F26" s="69">
        <v>41664</v>
      </c>
      <c r="G26" s="69">
        <v>43431</v>
      </c>
      <c r="H26" s="69">
        <v>33015</v>
      </c>
      <c r="I26" s="69">
        <v>33852</v>
      </c>
      <c r="J26" s="69">
        <v>38595</v>
      </c>
      <c r="K26" s="69">
        <v>33480</v>
      </c>
      <c r="L26" s="69">
        <v>36735</v>
      </c>
      <c r="M26" s="69">
        <v>38130</v>
      </c>
      <c r="N26" s="79">
        <v>29295</v>
      </c>
      <c r="O26" s="100">
        <f t="shared" si="0"/>
        <v>464070</v>
      </c>
    </row>
    <row r="27" spans="1:15" ht="48" x14ac:dyDescent="0.55000000000000004">
      <c r="A27" s="67">
        <v>22</v>
      </c>
      <c r="B27" s="80" t="s">
        <v>71</v>
      </c>
      <c r="C27" s="73">
        <v>1320.6</v>
      </c>
      <c r="D27" s="69">
        <v>316.2</v>
      </c>
      <c r="E27" s="69">
        <v>483.6</v>
      </c>
      <c r="F27" s="69">
        <v>1246.2</v>
      </c>
      <c r="G27" s="69">
        <v>1134.5999999999999</v>
      </c>
      <c r="H27" s="69">
        <v>316.2</v>
      </c>
      <c r="I27" s="69">
        <v>297.60000000000002</v>
      </c>
      <c r="J27" s="69">
        <v>260.39999999999998</v>
      </c>
      <c r="K27" s="69">
        <v>353.4</v>
      </c>
      <c r="L27" s="69">
        <v>390.6</v>
      </c>
      <c r="M27" s="69">
        <v>520.79999999999995</v>
      </c>
      <c r="N27" s="69">
        <v>613.79999999999995</v>
      </c>
      <c r="O27" s="99">
        <f>SUM(C27:N27)</f>
        <v>7254.0000000000009</v>
      </c>
    </row>
    <row r="28" spans="1:15" ht="48" x14ac:dyDescent="0.55000000000000004">
      <c r="A28" s="67">
        <v>23</v>
      </c>
      <c r="B28" s="80" t="s">
        <v>70</v>
      </c>
      <c r="C28" s="72">
        <v>9076.7999999999993</v>
      </c>
      <c r="D28" s="69">
        <v>6491.4</v>
      </c>
      <c r="E28" s="69">
        <v>8295.6</v>
      </c>
      <c r="F28" s="69">
        <v>9076.7999999999993</v>
      </c>
      <c r="G28" s="69">
        <v>9262.7999999999993</v>
      </c>
      <c r="H28" s="69">
        <v>8779.2000000000007</v>
      </c>
      <c r="I28" s="69">
        <v>8723.4</v>
      </c>
      <c r="J28" s="69">
        <v>6621.6</v>
      </c>
      <c r="K28" s="69">
        <v>6249.6</v>
      </c>
      <c r="L28" s="69">
        <v>7425.12</v>
      </c>
      <c r="M28" s="76">
        <v>9954.7199999999993</v>
      </c>
      <c r="N28" s="69">
        <v>10676.4</v>
      </c>
      <c r="O28" s="99">
        <f>SUM(C28:N28)</f>
        <v>100633.43999999999</v>
      </c>
    </row>
    <row r="29" spans="1:15" ht="48" x14ac:dyDescent="0.55000000000000004">
      <c r="A29" s="67">
        <v>24</v>
      </c>
      <c r="B29" s="68" t="s">
        <v>16</v>
      </c>
      <c r="C29" s="98">
        <v>128191.2</v>
      </c>
      <c r="D29" s="69">
        <v>1543.8</v>
      </c>
      <c r="E29" s="69">
        <v>19176.599999999999</v>
      </c>
      <c r="F29" s="69">
        <v>20497.2</v>
      </c>
      <c r="G29" s="69">
        <v>8221.2000000000007</v>
      </c>
      <c r="H29" s="69">
        <v>12982.8</v>
      </c>
      <c r="I29" s="69">
        <v>6007.8</v>
      </c>
      <c r="J29" s="69">
        <v>2790</v>
      </c>
      <c r="K29" s="69">
        <v>7812</v>
      </c>
      <c r="L29" s="69">
        <v>5886.9</v>
      </c>
      <c r="M29" s="76">
        <v>9352.08</v>
      </c>
      <c r="N29" s="69">
        <v>7043.82</v>
      </c>
      <c r="O29" s="99">
        <f>SUM(C29:N29)</f>
        <v>229505.4</v>
      </c>
    </row>
    <row r="30" spans="1:15" ht="72" x14ac:dyDescent="0.55000000000000004">
      <c r="A30" s="67">
        <v>25</v>
      </c>
      <c r="B30" s="68" t="s">
        <v>83</v>
      </c>
      <c r="C30" s="98">
        <v>78.12</v>
      </c>
      <c r="D30" s="69">
        <v>143.22</v>
      </c>
      <c r="E30" s="69">
        <v>79.98</v>
      </c>
      <c r="F30" s="69">
        <v>65.099999999999994</v>
      </c>
      <c r="G30" s="69">
        <v>148.80000000000001</v>
      </c>
      <c r="H30" s="69">
        <v>76.260000000000005</v>
      </c>
      <c r="I30" s="69">
        <v>96.72</v>
      </c>
      <c r="J30" s="69">
        <v>148.80000000000001</v>
      </c>
      <c r="K30" s="69">
        <v>156.24</v>
      </c>
      <c r="L30" s="69">
        <v>143.22</v>
      </c>
      <c r="M30" s="76">
        <v>148.80000000000001</v>
      </c>
      <c r="N30" s="69">
        <v>120.9</v>
      </c>
      <c r="O30" s="99">
        <f t="shared" ref="O30:O31" si="1">SUM(C30:N30)</f>
        <v>1406.16</v>
      </c>
    </row>
    <row r="31" spans="1:15" ht="48" x14ac:dyDescent="0.55000000000000004">
      <c r="A31" s="67">
        <v>26</v>
      </c>
      <c r="B31" s="68" t="s">
        <v>82</v>
      </c>
      <c r="C31" s="98">
        <v>0</v>
      </c>
      <c r="D31" s="69">
        <v>0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v>0</v>
      </c>
      <c r="L31" s="69">
        <v>14749.8</v>
      </c>
      <c r="M31" s="76">
        <v>18239.16</v>
      </c>
      <c r="N31" s="69">
        <v>10804.74</v>
      </c>
      <c r="O31" s="99">
        <f t="shared" si="1"/>
        <v>43793.7</v>
      </c>
    </row>
    <row r="32" spans="1:15" ht="48.75" thickBot="1" x14ac:dyDescent="0.6">
      <c r="A32" s="67">
        <v>27</v>
      </c>
      <c r="B32" s="81" t="s">
        <v>84</v>
      </c>
      <c r="C32" s="82">
        <v>0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102">
        <v>0</v>
      </c>
      <c r="J32" s="102">
        <v>0</v>
      </c>
      <c r="K32" s="102">
        <v>0</v>
      </c>
      <c r="L32" s="101">
        <v>11160</v>
      </c>
      <c r="M32" s="103">
        <v>5580</v>
      </c>
      <c r="N32" s="103">
        <v>6510</v>
      </c>
      <c r="O32" s="104">
        <f>SUM(C32:N32)</f>
        <v>23250</v>
      </c>
    </row>
    <row r="33" spans="1:16" ht="33" customHeight="1" thickBot="1" x14ac:dyDescent="0.6">
      <c r="A33" s="84"/>
      <c r="B33" s="85" t="s">
        <v>5</v>
      </c>
      <c r="C33" s="105">
        <f>SUM(C6:C32)</f>
        <v>903316.44000000006</v>
      </c>
      <c r="D33" s="86">
        <f>SUM(D6:D32)</f>
        <v>839585.4</v>
      </c>
      <c r="E33" s="86">
        <f t="shared" ref="E33:O33" si="2">SUM(E6:E32)</f>
        <v>836778.65999999992</v>
      </c>
      <c r="F33" s="86">
        <f t="shared" si="2"/>
        <v>838262.93999999983</v>
      </c>
      <c r="G33" s="86">
        <f t="shared" si="2"/>
        <v>964296.53999999992</v>
      </c>
      <c r="H33" s="86">
        <f t="shared" si="2"/>
        <v>816709.26</v>
      </c>
      <c r="I33" s="86">
        <f t="shared" si="2"/>
        <v>810796.32000000007</v>
      </c>
      <c r="J33" s="86">
        <f t="shared" si="2"/>
        <v>579034.74</v>
      </c>
      <c r="K33" s="86">
        <f t="shared" si="2"/>
        <v>703424.09999999986</v>
      </c>
      <c r="L33" s="86">
        <f t="shared" si="2"/>
        <v>834319.74</v>
      </c>
      <c r="M33" s="86">
        <f t="shared" si="2"/>
        <v>850624.5</v>
      </c>
      <c r="N33" s="87">
        <f>SUM(N6:N32)</f>
        <v>903020.70000000007</v>
      </c>
      <c r="O33" s="107">
        <f t="shared" si="2"/>
        <v>9880169.339999998</v>
      </c>
      <c r="P33" s="128">
        <f>SUM(C33:N33)</f>
        <v>9880169.3399999999</v>
      </c>
    </row>
    <row r="34" spans="1:16" ht="28.5" customHeight="1" x14ac:dyDescent="0.55000000000000004">
      <c r="O34" s="106"/>
    </row>
    <row r="35" spans="1:16" x14ac:dyDescent="0.55000000000000004">
      <c r="C35" s="58"/>
    </row>
    <row r="36" spans="1:16" x14ac:dyDescent="0.55000000000000004">
      <c r="I36" s="88"/>
    </row>
    <row r="37" spans="1:16" x14ac:dyDescent="0.55000000000000004">
      <c r="I37" s="88"/>
    </row>
    <row r="38" spans="1:16" x14ac:dyDescent="0.55000000000000004">
      <c r="I38" s="88"/>
    </row>
    <row r="39" spans="1:16" x14ac:dyDescent="0.55000000000000004">
      <c r="I39" s="88"/>
    </row>
    <row r="40" spans="1:16" x14ac:dyDescent="0.55000000000000004">
      <c r="I40" s="89"/>
    </row>
  </sheetData>
  <mergeCells count="3">
    <mergeCell ref="A1:O1"/>
    <mergeCell ref="A2:O2"/>
    <mergeCell ref="A3:O3"/>
  </mergeCells>
  <printOptions horizontalCentered="1"/>
  <pageMargins left="0" right="0" top="0" bottom="0" header="0" footer="0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8"/>
  <sheetViews>
    <sheetView view="pageLayout" topLeftCell="A25" zoomScale="80" zoomScaleNormal="100" zoomScaleSheetLayoutView="100" zoomScalePageLayoutView="80" workbookViewId="0">
      <selection activeCell="D29" sqref="D29"/>
    </sheetView>
  </sheetViews>
  <sheetFormatPr defaultRowHeight="24" x14ac:dyDescent="0.55000000000000004"/>
  <cols>
    <col min="1" max="1" width="2.6328125" style="57" customWidth="1"/>
    <col min="2" max="2" width="11.453125" style="57" customWidth="1"/>
    <col min="3" max="3" width="10.6328125" style="57" bestFit="1" customWidth="1"/>
    <col min="4" max="4" width="10.81640625" style="57" bestFit="1" customWidth="1"/>
    <col min="5" max="6" width="9.7265625" style="57" bestFit="1" customWidth="1"/>
    <col min="7" max="7" width="10.90625" style="57" bestFit="1" customWidth="1"/>
    <col min="8" max="8" width="9.7265625" style="57" bestFit="1" customWidth="1"/>
    <col min="9" max="10" width="9.6328125" style="57" bestFit="1" customWidth="1"/>
    <col min="11" max="11" width="10.90625" style="57" bestFit="1" customWidth="1"/>
    <col min="12" max="12" width="10.81640625" style="57" bestFit="1" customWidth="1"/>
    <col min="13" max="13" width="10.90625" style="57" bestFit="1" customWidth="1"/>
    <col min="14" max="14" width="9.7265625" style="160" bestFit="1" customWidth="1"/>
    <col min="15" max="15" width="11.7265625" style="57" bestFit="1" customWidth="1"/>
    <col min="16" max="16" width="9.36328125" style="57" bestFit="1" customWidth="1"/>
    <col min="17" max="16384" width="8.7265625" style="57"/>
  </cols>
  <sheetData>
    <row r="1" spans="1:17" s="108" customFormat="1" ht="39" customHeight="1" x14ac:dyDescent="0.9">
      <c r="A1" s="212" t="s">
        <v>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17" s="108" customFormat="1" ht="39.75" x14ac:dyDescent="0.9">
      <c r="A2" s="213" t="s">
        <v>57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17" s="108" customFormat="1" ht="39.75" x14ac:dyDescent="0.9">
      <c r="A3" s="213" t="s">
        <v>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109"/>
      <c r="Q3" s="109"/>
    </row>
    <row r="4" spans="1:17" ht="9.75" customHeight="1" thickBot="1" x14ac:dyDescent="0.6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158"/>
      <c r="O4" s="59"/>
    </row>
    <row r="5" spans="1:17" ht="22.5" customHeight="1" thickBot="1" x14ac:dyDescent="0.6">
      <c r="A5" s="60" t="s">
        <v>1</v>
      </c>
      <c r="B5" s="125" t="s">
        <v>2</v>
      </c>
      <c r="C5" s="62" t="s">
        <v>58</v>
      </c>
      <c r="D5" s="62" t="s">
        <v>59</v>
      </c>
      <c r="E5" s="62" t="s">
        <v>60</v>
      </c>
      <c r="F5" s="62" t="s">
        <v>61</v>
      </c>
      <c r="G5" s="62" t="s">
        <v>62</v>
      </c>
      <c r="H5" s="62" t="s">
        <v>63</v>
      </c>
      <c r="I5" s="62" t="s">
        <v>64</v>
      </c>
      <c r="J5" s="62" t="s">
        <v>65</v>
      </c>
      <c r="K5" s="62" t="s">
        <v>66</v>
      </c>
      <c r="L5" s="62" t="s">
        <v>67</v>
      </c>
      <c r="M5" s="62" t="s">
        <v>68</v>
      </c>
      <c r="N5" s="159" t="s">
        <v>69</v>
      </c>
      <c r="O5" s="64" t="s">
        <v>29</v>
      </c>
    </row>
    <row r="6" spans="1:17" ht="48" x14ac:dyDescent="0.55000000000000004">
      <c r="A6" s="123">
        <v>1</v>
      </c>
      <c r="B6" s="124" t="s">
        <v>41</v>
      </c>
      <c r="C6" s="74">
        <v>17125.02</v>
      </c>
      <c r="D6" s="74">
        <v>16630.259999999998</v>
      </c>
      <c r="E6" s="74">
        <v>15086.46</v>
      </c>
      <c r="F6" s="74">
        <v>20579.04</v>
      </c>
      <c r="G6" s="74">
        <v>16483.32</v>
      </c>
      <c r="H6" s="74">
        <v>13994.64</v>
      </c>
      <c r="I6" s="91">
        <v>15525.42</v>
      </c>
      <c r="J6" s="91">
        <v>11463.18</v>
      </c>
      <c r="K6" s="91">
        <v>13710.06</v>
      </c>
      <c r="L6" s="91">
        <v>16310.34</v>
      </c>
      <c r="M6" s="92">
        <v>18700.439999999999</v>
      </c>
      <c r="N6" s="92">
        <v>18810.18</v>
      </c>
      <c r="O6" s="93">
        <f t="shared" ref="O6:O24" si="0">SUM(C6:N6)</f>
        <v>194418.36</v>
      </c>
    </row>
    <row r="7" spans="1:17" ht="48" x14ac:dyDescent="0.55000000000000004">
      <c r="A7" s="67">
        <v>2</v>
      </c>
      <c r="B7" s="68" t="s">
        <v>42</v>
      </c>
      <c r="C7" s="119">
        <v>287221.2</v>
      </c>
      <c r="D7" s="74">
        <v>272099.40000000002</v>
      </c>
      <c r="E7" s="74">
        <v>259644.84</v>
      </c>
      <c r="F7" s="74">
        <v>299138.21999999997</v>
      </c>
      <c r="G7" s="74">
        <v>270745.32</v>
      </c>
      <c r="H7" s="74">
        <v>241388.94</v>
      </c>
      <c r="I7" s="74">
        <v>251684.04</v>
      </c>
      <c r="J7" s="74">
        <v>174689.34</v>
      </c>
      <c r="K7" s="74">
        <v>221202.36</v>
      </c>
      <c r="L7" s="74">
        <v>240317.58</v>
      </c>
      <c r="M7" s="69">
        <v>264676.14</v>
      </c>
      <c r="N7" s="69">
        <v>267694.92</v>
      </c>
      <c r="O7" s="95">
        <f t="shared" si="0"/>
        <v>3050502.3000000003</v>
      </c>
    </row>
    <row r="8" spans="1:17" ht="48" x14ac:dyDescent="0.55000000000000004">
      <c r="A8" s="67">
        <v>3</v>
      </c>
      <c r="B8" s="68" t="s">
        <v>85</v>
      </c>
      <c r="C8" s="94">
        <v>74543.22</v>
      </c>
      <c r="D8" s="74">
        <v>69614.22</v>
      </c>
      <c r="E8" s="74">
        <v>68178.3</v>
      </c>
      <c r="F8" s="74">
        <v>81441.960000000006</v>
      </c>
      <c r="G8" s="74">
        <v>75735.48</v>
      </c>
      <c r="H8" s="74">
        <v>66647.520000000004</v>
      </c>
      <c r="I8" s="74">
        <v>69344.52</v>
      </c>
      <c r="J8" s="74">
        <v>56850.9</v>
      </c>
      <c r="K8" s="74">
        <v>67434.3</v>
      </c>
      <c r="L8" s="74">
        <v>73540.679999999993</v>
      </c>
      <c r="M8" s="69">
        <v>76007.039999999994</v>
      </c>
      <c r="N8" s="69">
        <v>75413.7</v>
      </c>
      <c r="O8" s="95">
        <f t="shared" si="0"/>
        <v>854751.84000000008</v>
      </c>
    </row>
    <row r="9" spans="1:17" ht="48" x14ac:dyDescent="0.55000000000000004">
      <c r="A9" s="67">
        <v>4</v>
      </c>
      <c r="B9" s="68" t="s">
        <v>86</v>
      </c>
      <c r="C9" s="119">
        <v>59931.06</v>
      </c>
      <c r="D9" s="74">
        <v>50608.74</v>
      </c>
      <c r="E9" s="74">
        <v>47020.800000000003</v>
      </c>
      <c r="F9" s="74">
        <v>52117.2</v>
      </c>
      <c r="G9" s="74">
        <v>48994.26</v>
      </c>
      <c r="H9" s="74">
        <v>43747.199999999997</v>
      </c>
      <c r="I9" s="74">
        <v>46170.78</v>
      </c>
      <c r="J9" s="74">
        <v>31649.759999999998</v>
      </c>
      <c r="K9" s="74">
        <v>35105.64</v>
      </c>
      <c r="L9" s="74">
        <v>40949.760000000002</v>
      </c>
      <c r="M9" s="96">
        <v>45315.18</v>
      </c>
      <c r="N9" s="96">
        <v>45486.3</v>
      </c>
      <c r="O9" s="95">
        <f t="shared" si="0"/>
        <v>547096.68000000005</v>
      </c>
    </row>
    <row r="10" spans="1:17" ht="48" x14ac:dyDescent="0.55000000000000004">
      <c r="A10" s="67">
        <v>5</v>
      </c>
      <c r="B10" s="68" t="s">
        <v>78</v>
      </c>
      <c r="C10" s="72">
        <v>111.6</v>
      </c>
      <c r="D10" s="97">
        <v>55.8</v>
      </c>
      <c r="E10" s="69">
        <v>74.400000000000006</v>
      </c>
      <c r="F10" s="97">
        <v>74.400000000000006</v>
      </c>
      <c r="G10" s="69">
        <v>74.400000000000006</v>
      </c>
      <c r="H10" s="69">
        <v>18.600000000000001</v>
      </c>
      <c r="I10" s="69">
        <v>74.400000000000006</v>
      </c>
      <c r="J10" s="69">
        <v>0</v>
      </c>
      <c r="K10" s="69">
        <v>0</v>
      </c>
      <c r="L10" s="69">
        <v>0</v>
      </c>
      <c r="M10" s="96">
        <v>0</v>
      </c>
      <c r="N10" s="96">
        <v>0</v>
      </c>
      <c r="O10" s="95">
        <f t="shared" si="0"/>
        <v>483.6</v>
      </c>
    </row>
    <row r="11" spans="1:17" ht="72" x14ac:dyDescent="0.55000000000000004">
      <c r="A11" s="67">
        <v>6</v>
      </c>
      <c r="B11" s="68" t="s">
        <v>76</v>
      </c>
      <c r="C11" s="72">
        <v>11420.4</v>
      </c>
      <c r="D11" s="97">
        <v>13620.78</v>
      </c>
      <c r="E11" s="69">
        <v>12305.76</v>
      </c>
      <c r="F11" s="97">
        <v>12395.04</v>
      </c>
      <c r="G11" s="69">
        <v>11323.68</v>
      </c>
      <c r="H11" s="69">
        <v>10267.200000000001</v>
      </c>
      <c r="I11" s="69">
        <v>8146.8</v>
      </c>
      <c r="J11" s="69">
        <v>10942.38</v>
      </c>
      <c r="K11" s="69">
        <v>9480.42</v>
      </c>
      <c r="L11" s="69">
        <v>9316.74</v>
      </c>
      <c r="M11" s="96">
        <v>11254.86</v>
      </c>
      <c r="N11" s="96">
        <v>11119.08</v>
      </c>
      <c r="O11" s="95">
        <f t="shared" si="0"/>
        <v>131593.14000000001</v>
      </c>
    </row>
    <row r="12" spans="1:17" ht="72" x14ac:dyDescent="0.55000000000000004">
      <c r="A12" s="67">
        <v>7</v>
      </c>
      <c r="B12" s="68" t="s">
        <v>77</v>
      </c>
      <c r="C12" s="72">
        <v>2713.74</v>
      </c>
      <c r="D12" s="97">
        <v>2665.38</v>
      </c>
      <c r="E12" s="69">
        <v>2866.26</v>
      </c>
      <c r="F12" s="97">
        <v>3405.66</v>
      </c>
      <c r="G12" s="69">
        <v>2700.72</v>
      </c>
      <c r="H12" s="69">
        <v>2373.36</v>
      </c>
      <c r="I12" s="69">
        <v>1860</v>
      </c>
      <c r="J12" s="69">
        <v>2994.6</v>
      </c>
      <c r="K12" s="69">
        <v>2159.46</v>
      </c>
      <c r="L12" s="69">
        <v>2550.06</v>
      </c>
      <c r="M12" s="96">
        <v>2814.18</v>
      </c>
      <c r="N12" s="96">
        <v>2726.76</v>
      </c>
      <c r="O12" s="95">
        <f t="shared" si="0"/>
        <v>31830.18</v>
      </c>
    </row>
    <row r="13" spans="1:17" ht="54" customHeight="1" x14ac:dyDescent="0.55000000000000004">
      <c r="A13" s="67">
        <v>8</v>
      </c>
      <c r="B13" s="68" t="s">
        <v>50</v>
      </c>
      <c r="C13" s="98">
        <v>3530.28</v>
      </c>
      <c r="D13" s="69">
        <v>3974.82</v>
      </c>
      <c r="E13" s="69">
        <v>3945.06</v>
      </c>
      <c r="F13" s="69">
        <v>3569.34</v>
      </c>
      <c r="G13" s="69">
        <v>2829.06</v>
      </c>
      <c r="H13" s="69">
        <v>2570.52</v>
      </c>
      <c r="I13" s="69">
        <v>2051.58</v>
      </c>
      <c r="J13" s="69">
        <v>3770.22</v>
      </c>
      <c r="K13" s="69">
        <v>2336.16</v>
      </c>
      <c r="L13" s="69">
        <v>2551.92</v>
      </c>
      <c r="M13" s="76">
        <v>2596.56</v>
      </c>
      <c r="N13" s="76">
        <v>2524.02</v>
      </c>
      <c r="O13" s="99">
        <f t="shared" si="0"/>
        <v>36249.54</v>
      </c>
    </row>
    <row r="14" spans="1:17" ht="72" x14ac:dyDescent="0.55000000000000004">
      <c r="A14" s="67">
        <v>9</v>
      </c>
      <c r="B14" s="68" t="s">
        <v>75</v>
      </c>
      <c r="C14" s="161" t="s">
        <v>136</v>
      </c>
      <c r="D14" s="161" t="s">
        <v>136</v>
      </c>
      <c r="E14" s="161" t="s">
        <v>136</v>
      </c>
      <c r="F14" s="161" t="s">
        <v>136</v>
      </c>
      <c r="G14" s="161" t="s">
        <v>136</v>
      </c>
      <c r="H14" s="161" t="s">
        <v>136</v>
      </c>
      <c r="I14" s="161" t="s">
        <v>136</v>
      </c>
      <c r="J14" s="161" t="s">
        <v>136</v>
      </c>
      <c r="K14" s="161" t="s">
        <v>136</v>
      </c>
      <c r="L14" s="161" t="s">
        <v>136</v>
      </c>
      <c r="M14" s="161" t="s">
        <v>136</v>
      </c>
      <c r="N14" s="161" t="s">
        <v>136</v>
      </c>
      <c r="O14" s="161" t="s">
        <v>136</v>
      </c>
    </row>
    <row r="15" spans="1:17" ht="72" x14ac:dyDescent="0.55000000000000004">
      <c r="A15" s="67">
        <v>10</v>
      </c>
      <c r="B15" s="68" t="s">
        <v>135</v>
      </c>
      <c r="C15" s="161" t="s">
        <v>136</v>
      </c>
      <c r="D15" s="161" t="s">
        <v>136</v>
      </c>
      <c r="E15" s="161" t="s">
        <v>136</v>
      </c>
      <c r="F15" s="161" t="s">
        <v>136</v>
      </c>
      <c r="G15" s="161" t="s">
        <v>136</v>
      </c>
      <c r="H15" s="161" t="s">
        <v>136</v>
      </c>
      <c r="I15" s="161" t="s">
        <v>136</v>
      </c>
      <c r="J15" s="161" t="s">
        <v>136</v>
      </c>
      <c r="K15" s="161" t="s">
        <v>136</v>
      </c>
      <c r="L15" s="161" t="s">
        <v>136</v>
      </c>
      <c r="M15" s="161" t="s">
        <v>136</v>
      </c>
      <c r="N15" s="161" t="s">
        <v>136</v>
      </c>
      <c r="O15" s="161" t="s">
        <v>136</v>
      </c>
    </row>
    <row r="16" spans="1:17" ht="96" x14ac:dyDescent="0.55000000000000004">
      <c r="A16" s="67">
        <v>11</v>
      </c>
      <c r="B16" s="68" t="s">
        <v>43</v>
      </c>
      <c r="C16" s="72">
        <v>1116</v>
      </c>
      <c r="D16" s="69">
        <v>1041.5999999999999</v>
      </c>
      <c r="E16" s="69">
        <v>2473.8000000000002</v>
      </c>
      <c r="F16" s="69">
        <v>2232</v>
      </c>
      <c r="G16" s="69">
        <v>2362.1999999999998</v>
      </c>
      <c r="H16" s="69">
        <v>1878.6</v>
      </c>
      <c r="I16" s="69">
        <v>2120.4</v>
      </c>
      <c r="J16" s="69">
        <v>1915.8</v>
      </c>
      <c r="K16" s="69">
        <v>2064.6</v>
      </c>
      <c r="L16" s="69">
        <v>2585.4</v>
      </c>
      <c r="M16" s="76">
        <v>4724.3999999999996</v>
      </c>
      <c r="N16" s="76">
        <v>2492.4</v>
      </c>
      <c r="O16" s="99">
        <f t="shared" si="0"/>
        <v>27007.199999999997</v>
      </c>
    </row>
    <row r="17" spans="1:16" ht="72" x14ac:dyDescent="0.55000000000000004">
      <c r="A17" s="67">
        <v>12</v>
      </c>
      <c r="B17" s="68" t="s">
        <v>73</v>
      </c>
      <c r="C17" s="72">
        <v>20785.5</v>
      </c>
      <c r="D17" s="120">
        <v>15345</v>
      </c>
      <c r="E17" s="69">
        <v>15553.32</v>
      </c>
      <c r="F17" s="69">
        <v>15285.48</v>
      </c>
      <c r="G17" s="69">
        <v>15285.48</v>
      </c>
      <c r="H17" s="69">
        <v>21174.240000000002</v>
      </c>
      <c r="I17" s="69">
        <v>9657.1200000000008</v>
      </c>
      <c r="J17" s="69">
        <v>13896.06</v>
      </c>
      <c r="K17" s="69">
        <v>15151.56</v>
      </c>
      <c r="L17" s="69">
        <v>0</v>
      </c>
      <c r="M17" s="76">
        <v>0</v>
      </c>
      <c r="N17" s="76" t="s">
        <v>9</v>
      </c>
      <c r="O17" s="99">
        <f t="shared" si="0"/>
        <v>142133.76000000001</v>
      </c>
    </row>
    <row r="18" spans="1:16" ht="72" x14ac:dyDescent="0.55000000000000004">
      <c r="A18" s="67">
        <v>13</v>
      </c>
      <c r="B18" s="68" t="s">
        <v>72</v>
      </c>
      <c r="C18" s="72">
        <v>198638.7</v>
      </c>
      <c r="D18" s="69">
        <v>287505.78000000003</v>
      </c>
      <c r="E18" s="69">
        <v>290453.88</v>
      </c>
      <c r="F18" s="69">
        <v>220605.3</v>
      </c>
      <c r="G18" s="69">
        <v>414644.22</v>
      </c>
      <c r="H18" s="69">
        <v>294722.58</v>
      </c>
      <c r="I18" s="69">
        <v>304201.14</v>
      </c>
      <c r="J18" s="69">
        <v>186176.7</v>
      </c>
      <c r="K18" s="69">
        <v>227022.3</v>
      </c>
      <c r="L18" s="69">
        <v>302932.62</v>
      </c>
      <c r="M18" s="76">
        <v>299086.14</v>
      </c>
      <c r="N18" s="76">
        <v>349378.68</v>
      </c>
      <c r="O18" s="99">
        <f t="shared" si="0"/>
        <v>3375368.0400000005</v>
      </c>
    </row>
    <row r="19" spans="1:16" ht="48" x14ac:dyDescent="0.55000000000000004">
      <c r="A19" s="67">
        <v>14</v>
      </c>
      <c r="B19" s="68" t="s">
        <v>53</v>
      </c>
      <c r="C19" s="72">
        <v>1860</v>
      </c>
      <c r="D19" s="97">
        <v>1860</v>
      </c>
      <c r="E19" s="97">
        <v>2790</v>
      </c>
      <c r="F19" s="69">
        <v>2790</v>
      </c>
      <c r="G19" s="69">
        <v>1860</v>
      </c>
      <c r="H19" s="69">
        <v>2790</v>
      </c>
      <c r="I19" s="69">
        <v>3720</v>
      </c>
      <c r="J19" s="69">
        <v>930</v>
      </c>
      <c r="K19" s="69">
        <v>1860</v>
      </c>
      <c r="L19" s="69">
        <v>8370</v>
      </c>
      <c r="M19" s="76">
        <v>5580</v>
      </c>
      <c r="N19" s="76">
        <v>2790</v>
      </c>
      <c r="O19" s="99">
        <f t="shared" si="0"/>
        <v>37200</v>
      </c>
    </row>
    <row r="20" spans="1:16" ht="48" x14ac:dyDescent="0.55000000000000004">
      <c r="A20" s="67">
        <v>15</v>
      </c>
      <c r="B20" s="68" t="s">
        <v>81</v>
      </c>
      <c r="C20" s="72" t="s">
        <v>9</v>
      </c>
      <c r="D20" s="97" t="s">
        <v>9</v>
      </c>
      <c r="E20" s="97" t="s">
        <v>9</v>
      </c>
      <c r="F20" s="69" t="s">
        <v>9</v>
      </c>
      <c r="G20" s="69" t="s">
        <v>9</v>
      </c>
      <c r="H20" s="69">
        <v>446.4</v>
      </c>
      <c r="I20" s="69">
        <v>297.60000000000002</v>
      </c>
      <c r="J20" s="69">
        <v>0</v>
      </c>
      <c r="K20" s="69">
        <v>0</v>
      </c>
      <c r="L20" s="69">
        <v>0</v>
      </c>
      <c r="M20" s="76">
        <v>0</v>
      </c>
      <c r="N20" s="69">
        <v>0</v>
      </c>
      <c r="O20" s="99">
        <f t="shared" si="0"/>
        <v>744</v>
      </c>
    </row>
    <row r="21" spans="1:16" ht="48" x14ac:dyDescent="0.55000000000000004">
      <c r="A21" s="67">
        <v>16</v>
      </c>
      <c r="B21" s="68" t="s">
        <v>6</v>
      </c>
      <c r="C21" s="72">
        <v>17484</v>
      </c>
      <c r="D21" s="69">
        <v>19065</v>
      </c>
      <c r="E21" s="69">
        <v>17670</v>
      </c>
      <c r="F21" s="69">
        <v>18600</v>
      </c>
      <c r="G21" s="69">
        <v>14415</v>
      </c>
      <c r="H21" s="69">
        <v>27435</v>
      </c>
      <c r="I21" s="69">
        <v>21855</v>
      </c>
      <c r="J21" s="69">
        <v>15345</v>
      </c>
      <c r="K21" s="69">
        <v>25761</v>
      </c>
      <c r="L21" s="69">
        <v>26319</v>
      </c>
      <c r="M21" s="69">
        <v>16089</v>
      </c>
      <c r="N21" s="122">
        <v>24180</v>
      </c>
      <c r="O21" s="121">
        <f t="shared" si="0"/>
        <v>244218</v>
      </c>
    </row>
    <row r="22" spans="1:16" ht="48" x14ac:dyDescent="0.55000000000000004">
      <c r="A22" s="67">
        <v>17</v>
      </c>
      <c r="B22" s="68" t="s">
        <v>7</v>
      </c>
      <c r="C22" s="72">
        <v>27435</v>
      </c>
      <c r="D22" s="69">
        <v>26040</v>
      </c>
      <c r="E22" s="69">
        <v>26505</v>
      </c>
      <c r="F22" s="69">
        <v>33480</v>
      </c>
      <c r="G22" s="69">
        <v>24645</v>
      </c>
      <c r="H22" s="69">
        <v>32085</v>
      </c>
      <c r="I22" s="69">
        <v>25110</v>
      </c>
      <c r="J22" s="69">
        <v>19995</v>
      </c>
      <c r="K22" s="69">
        <v>32085</v>
      </c>
      <c r="L22" s="69">
        <v>32085</v>
      </c>
      <c r="M22" s="69">
        <v>21855</v>
      </c>
      <c r="N22" s="69">
        <v>35340</v>
      </c>
      <c r="O22" s="126">
        <f t="shared" si="0"/>
        <v>336660</v>
      </c>
    </row>
    <row r="23" spans="1:16" ht="72" x14ac:dyDescent="0.55000000000000004">
      <c r="A23" s="67">
        <v>18</v>
      </c>
      <c r="B23" s="68" t="s">
        <v>79</v>
      </c>
      <c r="C23" s="161" t="s">
        <v>136</v>
      </c>
      <c r="D23" s="161" t="s">
        <v>136</v>
      </c>
      <c r="E23" s="161" t="s">
        <v>136</v>
      </c>
      <c r="F23" s="161" t="s">
        <v>136</v>
      </c>
      <c r="G23" s="161" t="s">
        <v>136</v>
      </c>
      <c r="H23" s="161" t="s">
        <v>136</v>
      </c>
      <c r="I23" s="161" t="s">
        <v>136</v>
      </c>
      <c r="J23" s="161" t="s">
        <v>136</v>
      </c>
      <c r="K23" s="161" t="s">
        <v>136</v>
      </c>
      <c r="L23" s="161" t="s">
        <v>136</v>
      </c>
      <c r="M23" s="161" t="s">
        <v>136</v>
      </c>
      <c r="N23" s="161" t="s">
        <v>136</v>
      </c>
      <c r="O23" s="161" t="s">
        <v>136</v>
      </c>
    </row>
    <row r="24" spans="1:16" ht="48" x14ac:dyDescent="0.55000000000000004">
      <c r="A24" s="67">
        <v>19</v>
      </c>
      <c r="B24" s="68" t="s">
        <v>38</v>
      </c>
      <c r="C24" s="72">
        <v>40734</v>
      </c>
      <c r="D24" s="69">
        <v>50964</v>
      </c>
      <c r="E24" s="69">
        <v>44175</v>
      </c>
      <c r="F24" s="69">
        <v>41664</v>
      </c>
      <c r="G24" s="69">
        <v>43431</v>
      </c>
      <c r="H24" s="69">
        <v>33015</v>
      </c>
      <c r="I24" s="69">
        <v>33852</v>
      </c>
      <c r="J24" s="69">
        <v>38595</v>
      </c>
      <c r="K24" s="69">
        <v>33480</v>
      </c>
      <c r="L24" s="69">
        <v>36735</v>
      </c>
      <c r="M24" s="69">
        <v>38130</v>
      </c>
      <c r="N24" s="79">
        <v>29295</v>
      </c>
      <c r="O24" s="100">
        <f t="shared" si="0"/>
        <v>464070</v>
      </c>
    </row>
    <row r="25" spans="1:16" ht="48" x14ac:dyDescent="0.55000000000000004">
      <c r="A25" s="67">
        <v>20</v>
      </c>
      <c r="B25" s="80" t="s">
        <v>71</v>
      </c>
      <c r="C25" s="73">
        <v>1320.6</v>
      </c>
      <c r="D25" s="69">
        <v>316.2</v>
      </c>
      <c r="E25" s="69">
        <v>483.6</v>
      </c>
      <c r="F25" s="69">
        <v>1246.2</v>
      </c>
      <c r="G25" s="69">
        <v>1134.5999999999999</v>
      </c>
      <c r="H25" s="69">
        <v>316.2</v>
      </c>
      <c r="I25" s="69">
        <v>297.60000000000002</v>
      </c>
      <c r="J25" s="69">
        <v>260.39999999999998</v>
      </c>
      <c r="K25" s="69">
        <v>353.4</v>
      </c>
      <c r="L25" s="69">
        <v>390.6</v>
      </c>
      <c r="M25" s="69">
        <v>520.79999999999995</v>
      </c>
      <c r="N25" s="69">
        <v>613.79999999999995</v>
      </c>
      <c r="O25" s="99">
        <f>SUM(C25:N25)</f>
        <v>7254.0000000000009</v>
      </c>
    </row>
    <row r="26" spans="1:16" ht="48" x14ac:dyDescent="0.55000000000000004">
      <c r="A26" s="67">
        <v>21</v>
      </c>
      <c r="B26" s="80" t="s">
        <v>70</v>
      </c>
      <c r="C26" s="72">
        <v>9076.7999999999993</v>
      </c>
      <c r="D26" s="69">
        <v>6491.4</v>
      </c>
      <c r="E26" s="69">
        <v>8295.6</v>
      </c>
      <c r="F26" s="69">
        <v>9076.7999999999993</v>
      </c>
      <c r="G26" s="69">
        <v>9262.7999999999993</v>
      </c>
      <c r="H26" s="69">
        <v>8779.2000000000007</v>
      </c>
      <c r="I26" s="69">
        <v>8723.4</v>
      </c>
      <c r="J26" s="69">
        <v>6621.6</v>
      </c>
      <c r="K26" s="69">
        <v>6249.6</v>
      </c>
      <c r="L26" s="69">
        <v>7425.12</v>
      </c>
      <c r="M26" s="76">
        <v>9954.7199999999993</v>
      </c>
      <c r="N26" s="69">
        <v>10676.4</v>
      </c>
      <c r="O26" s="99">
        <f>SUM(C26:N26)</f>
        <v>100633.43999999999</v>
      </c>
    </row>
    <row r="27" spans="1:16" ht="48" x14ac:dyDescent="0.55000000000000004">
      <c r="A27" s="67">
        <v>22</v>
      </c>
      <c r="B27" s="68" t="s">
        <v>16</v>
      </c>
      <c r="C27" s="98">
        <v>128191.2</v>
      </c>
      <c r="D27" s="69">
        <v>1543.8</v>
      </c>
      <c r="E27" s="69">
        <v>19176.599999999999</v>
      </c>
      <c r="F27" s="69">
        <v>20497.2</v>
      </c>
      <c r="G27" s="69">
        <v>8221.2000000000007</v>
      </c>
      <c r="H27" s="69">
        <v>12982.8</v>
      </c>
      <c r="I27" s="69">
        <v>6007.8</v>
      </c>
      <c r="J27" s="69">
        <v>2790</v>
      </c>
      <c r="K27" s="69">
        <v>7812</v>
      </c>
      <c r="L27" s="69">
        <v>5886.9</v>
      </c>
      <c r="M27" s="76">
        <v>9352.08</v>
      </c>
      <c r="N27" s="69">
        <v>7043.82</v>
      </c>
      <c r="O27" s="99">
        <f>SUM(C27:N27)</f>
        <v>229505.4</v>
      </c>
    </row>
    <row r="28" spans="1:16" ht="72" x14ac:dyDescent="0.55000000000000004">
      <c r="A28" s="67">
        <v>23</v>
      </c>
      <c r="B28" s="68" t="s">
        <v>83</v>
      </c>
      <c r="C28" s="98">
        <v>78.12</v>
      </c>
      <c r="D28" s="69">
        <v>143.22</v>
      </c>
      <c r="E28" s="69">
        <v>79.98</v>
      </c>
      <c r="F28" s="69">
        <v>65.099999999999994</v>
      </c>
      <c r="G28" s="69">
        <v>148.80000000000001</v>
      </c>
      <c r="H28" s="69">
        <v>76.260000000000005</v>
      </c>
      <c r="I28" s="69">
        <v>96.72</v>
      </c>
      <c r="J28" s="69">
        <v>148.80000000000001</v>
      </c>
      <c r="K28" s="69">
        <v>156.24</v>
      </c>
      <c r="L28" s="69">
        <v>143.22</v>
      </c>
      <c r="M28" s="76">
        <v>148.80000000000001</v>
      </c>
      <c r="N28" s="69">
        <v>120.9</v>
      </c>
      <c r="O28" s="99">
        <f t="shared" ref="O28:O29" si="1">SUM(C28:N28)</f>
        <v>1406.16</v>
      </c>
    </row>
    <row r="29" spans="1:16" ht="48" x14ac:dyDescent="0.55000000000000004">
      <c r="A29" s="67">
        <v>24</v>
      </c>
      <c r="B29" s="68" t="s">
        <v>82</v>
      </c>
      <c r="C29" s="98">
        <v>0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14749.8</v>
      </c>
      <c r="M29" s="76">
        <v>18239.16</v>
      </c>
      <c r="N29" s="69">
        <v>10804.74</v>
      </c>
      <c r="O29" s="99">
        <f t="shared" si="1"/>
        <v>43793.7</v>
      </c>
    </row>
    <row r="30" spans="1:16" ht="48.75" thickBot="1" x14ac:dyDescent="0.6">
      <c r="A30" s="67">
        <v>25</v>
      </c>
      <c r="B30" s="81" t="s">
        <v>84</v>
      </c>
      <c r="C30" s="82">
        <v>0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2">
        <v>0</v>
      </c>
      <c r="J30" s="102">
        <v>0</v>
      </c>
      <c r="K30" s="102">
        <v>0</v>
      </c>
      <c r="L30" s="101">
        <v>11160</v>
      </c>
      <c r="M30" s="103">
        <v>5580</v>
      </c>
      <c r="N30" s="103">
        <v>6510</v>
      </c>
      <c r="O30" s="104">
        <f>SUM(C30:N30)</f>
        <v>23250</v>
      </c>
    </row>
    <row r="31" spans="1:16" ht="33" customHeight="1" thickBot="1" x14ac:dyDescent="0.6">
      <c r="A31" s="84"/>
      <c r="B31" s="85" t="s">
        <v>5</v>
      </c>
      <c r="C31" s="105">
        <f>SUM(C6:C30)</f>
        <v>903316.44000000006</v>
      </c>
      <c r="D31" s="86">
        <f>SUM(D6:D30)</f>
        <v>839585.4</v>
      </c>
      <c r="E31" s="86">
        <f t="shared" ref="E31:O31" si="2">SUM(E6:E30)</f>
        <v>836778.65999999992</v>
      </c>
      <c r="F31" s="86">
        <f t="shared" si="2"/>
        <v>838262.93999999983</v>
      </c>
      <c r="G31" s="86">
        <f t="shared" si="2"/>
        <v>964296.53999999992</v>
      </c>
      <c r="H31" s="86">
        <f t="shared" si="2"/>
        <v>816709.26</v>
      </c>
      <c r="I31" s="86">
        <f t="shared" si="2"/>
        <v>810796.32000000007</v>
      </c>
      <c r="J31" s="86">
        <f t="shared" si="2"/>
        <v>579034.74</v>
      </c>
      <c r="K31" s="86">
        <f t="shared" si="2"/>
        <v>703424.09999999986</v>
      </c>
      <c r="L31" s="86">
        <f t="shared" si="2"/>
        <v>834319.74</v>
      </c>
      <c r="M31" s="86">
        <f t="shared" si="2"/>
        <v>850624.5</v>
      </c>
      <c r="N31" s="87">
        <f>SUM(N6:N30)</f>
        <v>903020.70000000007</v>
      </c>
      <c r="O31" s="107">
        <f t="shared" si="2"/>
        <v>9880169.339999998</v>
      </c>
      <c r="P31" s="128">
        <f>SUM(C31:N31)</f>
        <v>9880169.3399999999</v>
      </c>
    </row>
    <row r="32" spans="1:16" ht="28.5" customHeight="1" x14ac:dyDescent="0.55000000000000004">
      <c r="O32" s="106"/>
    </row>
    <row r="33" spans="3:9" x14ac:dyDescent="0.55000000000000004">
      <c r="C33" s="58"/>
    </row>
    <row r="34" spans="3:9" x14ac:dyDescent="0.55000000000000004">
      <c r="I34" s="88"/>
    </row>
    <row r="35" spans="3:9" x14ac:dyDescent="0.55000000000000004">
      <c r="I35" s="88"/>
    </row>
    <row r="36" spans="3:9" x14ac:dyDescent="0.55000000000000004">
      <c r="I36" s="88"/>
    </row>
    <row r="37" spans="3:9" x14ac:dyDescent="0.55000000000000004">
      <c r="I37" s="88"/>
    </row>
    <row r="38" spans="3:9" x14ac:dyDescent="0.55000000000000004">
      <c r="I38" s="89"/>
    </row>
  </sheetData>
  <mergeCells count="3">
    <mergeCell ref="A1:O1"/>
    <mergeCell ref="A2:O2"/>
    <mergeCell ref="A3:O3"/>
  </mergeCells>
  <printOptions horizontalCentered="1"/>
  <pageMargins left="0" right="0" top="0" bottom="0" header="0" footer="0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0"/>
  <sheetViews>
    <sheetView view="pageLayout" zoomScale="80" zoomScaleNormal="100" zoomScaleSheetLayoutView="100" zoomScalePageLayoutView="80" workbookViewId="0">
      <selection activeCell="H28" sqref="H28"/>
    </sheetView>
  </sheetViews>
  <sheetFormatPr defaultRowHeight="24" x14ac:dyDescent="0.55000000000000004"/>
  <cols>
    <col min="1" max="1" width="2.6328125" style="57" customWidth="1"/>
    <col min="2" max="2" width="11.453125" style="57" customWidth="1"/>
    <col min="3" max="3" width="10.6328125" style="57" bestFit="1" customWidth="1"/>
    <col min="4" max="4" width="10.81640625" style="57" bestFit="1" customWidth="1"/>
    <col min="5" max="6" width="9.7265625" style="57" bestFit="1" customWidth="1"/>
    <col min="7" max="7" width="10.90625" style="57" bestFit="1" customWidth="1"/>
    <col min="8" max="8" width="9.7265625" style="57" bestFit="1" customWidth="1"/>
    <col min="9" max="10" width="9.6328125" style="57" bestFit="1" customWidth="1"/>
    <col min="11" max="11" width="10.90625" style="57" bestFit="1" customWidth="1"/>
    <col min="12" max="12" width="10.81640625" style="57" bestFit="1" customWidth="1"/>
    <col min="13" max="13" width="10.90625" style="57" bestFit="1" customWidth="1"/>
    <col min="14" max="14" width="9.7265625" style="57" bestFit="1" customWidth="1"/>
    <col min="15" max="15" width="11.7265625" style="57" bestFit="1" customWidth="1"/>
    <col min="16" max="16" width="9.36328125" style="57" bestFit="1" customWidth="1"/>
    <col min="17" max="16384" width="8.7265625" style="57"/>
  </cols>
  <sheetData>
    <row r="1" spans="1:17" s="108" customFormat="1" ht="39" customHeight="1" x14ac:dyDescent="0.9">
      <c r="A1" s="212" t="s">
        <v>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17" s="108" customFormat="1" ht="39.75" x14ac:dyDescent="0.9">
      <c r="A2" s="213" t="s">
        <v>57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17" s="108" customFormat="1" ht="39.75" x14ac:dyDescent="0.9">
      <c r="A3" s="213" t="s">
        <v>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109"/>
      <c r="Q3" s="109"/>
    </row>
    <row r="4" spans="1:17" ht="9.75" customHeight="1" thickBot="1" x14ac:dyDescent="0.6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7" ht="22.5" customHeight="1" thickBot="1" x14ac:dyDescent="0.6">
      <c r="A5" s="60" t="s">
        <v>1</v>
      </c>
      <c r="B5" s="125" t="s">
        <v>2</v>
      </c>
      <c r="C5" s="62" t="s">
        <v>58</v>
      </c>
      <c r="D5" s="62" t="s">
        <v>59</v>
      </c>
      <c r="E5" s="62" t="s">
        <v>60</v>
      </c>
      <c r="F5" s="62" t="s">
        <v>61</v>
      </c>
      <c r="G5" s="62" t="s">
        <v>62</v>
      </c>
      <c r="H5" s="62" t="s">
        <v>63</v>
      </c>
      <c r="I5" s="62" t="s">
        <v>64</v>
      </c>
      <c r="J5" s="62" t="s">
        <v>65</v>
      </c>
      <c r="K5" s="62" t="s">
        <v>66</v>
      </c>
      <c r="L5" s="62" t="s">
        <v>67</v>
      </c>
      <c r="M5" s="62" t="s">
        <v>68</v>
      </c>
      <c r="N5" s="63" t="s">
        <v>69</v>
      </c>
      <c r="O5" s="64" t="s">
        <v>29</v>
      </c>
    </row>
    <row r="6" spans="1:17" ht="48" x14ac:dyDescent="0.55000000000000004">
      <c r="A6" s="123">
        <v>1</v>
      </c>
      <c r="B6" s="124" t="s">
        <v>41</v>
      </c>
      <c r="C6" s="74">
        <v>17125.02</v>
      </c>
      <c r="D6" s="74">
        <v>16630.259999999998</v>
      </c>
      <c r="E6" s="74">
        <v>15086.46</v>
      </c>
      <c r="F6" s="74">
        <v>20579.04</v>
      </c>
      <c r="G6" s="74">
        <v>16483.32</v>
      </c>
      <c r="H6" s="74">
        <v>13994.64</v>
      </c>
      <c r="I6" s="91">
        <v>15525.42</v>
      </c>
      <c r="J6" s="91">
        <v>11463.18</v>
      </c>
      <c r="K6" s="91">
        <v>13710.06</v>
      </c>
      <c r="L6" s="91">
        <v>16310.34</v>
      </c>
      <c r="M6" s="92">
        <v>18700.439999999999</v>
      </c>
      <c r="N6" s="110"/>
      <c r="O6" s="93">
        <f t="shared" ref="O6:O26" si="0">SUM(C6:N6)</f>
        <v>175608.18</v>
      </c>
    </row>
    <row r="7" spans="1:17" ht="48" x14ac:dyDescent="0.55000000000000004">
      <c r="A7" s="67">
        <v>2</v>
      </c>
      <c r="B7" s="68" t="s">
        <v>42</v>
      </c>
      <c r="C7" s="119">
        <v>287221.2</v>
      </c>
      <c r="D7" s="74">
        <v>272099.40000000002</v>
      </c>
      <c r="E7" s="74">
        <v>259644.84</v>
      </c>
      <c r="F7" s="74">
        <v>299138.21999999997</v>
      </c>
      <c r="G7" s="74">
        <v>270745.32</v>
      </c>
      <c r="H7" s="74">
        <v>241388.94</v>
      </c>
      <c r="I7" s="74">
        <v>251684.04</v>
      </c>
      <c r="J7" s="74">
        <v>174689.34</v>
      </c>
      <c r="K7" s="74">
        <v>221202.36</v>
      </c>
      <c r="L7" s="74">
        <v>240317.58</v>
      </c>
      <c r="M7" s="69">
        <v>264676.14</v>
      </c>
      <c r="N7" s="111"/>
      <c r="O7" s="95">
        <f t="shared" si="0"/>
        <v>2782807.3800000004</v>
      </c>
    </row>
    <row r="8" spans="1:17" ht="48" x14ac:dyDescent="0.55000000000000004">
      <c r="A8" s="67">
        <v>3</v>
      </c>
      <c r="B8" s="68" t="s">
        <v>85</v>
      </c>
      <c r="C8" s="94">
        <v>74543.22</v>
      </c>
      <c r="D8" s="74">
        <v>69614.22</v>
      </c>
      <c r="E8" s="74">
        <v>68178.3</v>
      </c>
      <c r="F8" s="74">
        <v>81441.960000000006</v>
      </c>
      <c r="G8" s="74">
        <v>75735.48</v>
      </c>
      <c r="H8" s="74">
        <v>66647.520000000004</v>
      </c>
      <c r="I8" s="74">
        <v>69344.52</v>
      </c>
      <c r="J8" s="74">
        <v>56850.9</v>
      </c>
      <c r="K8" s="74">
        <v>67434.3</v>
      </c>
      <c r="L8" s="74">
        <v>73540.679999999993</v>
      </c>
      <c r="M8" s="69">
        <v>76007.039999999994</v>
      </c>
      <c r="N8" s="111"/>
      <c r="O8" s="95">
        <f t="shared" si="0"/>
        <v>779338.14000000013</v>
      </c>
    </row>
    <row r="9" spans="1:17" ht="48" x14ac:dyDescent="0.55000000000000004">
      <c r="A9" s="67">
        <v>4</v>
      </c>
      <c r="B9" s="68" t="s">
        <v>86</v>
      </c>
      <c r="C9" s="119">
        <v>59931.06</v>
      </c>
      <c r="D9" s="74">
        <v>50608.74</v>
      </c>
      <c r="E9" s="74">
        <v>47020.800000000003</v>
      </c>
      <c r="F9" s="74">
        <v>52117.2</v>
      </c>
      <c r="G9" s="74">
        <v>48994.26</v>
      </c>
      <c r="H9" s="74">
        <v>43747.199999999997</v>
      </c>
      <c r="I9" s="74">
        <v>46170.78</v>
      </c>
      <c r="J9" s="74">
        <v>31649.759999999998</v>
      </c>
      <c r="K9" s="74">
        <v>35105.64</v>
      </c>
      <c r="L9" s="74">
        <v>40949.760000000002</v>
      </c>
      <c r="M9" s="96">
        <v>45315.18</v>
      </c>
      <c r="N9" s="112"/>
      <c r="O9" s="95">
        <f t="shared" si="0"/>
        <v>501610.38000000006</v>
      </c>
    </row>
    <row r="10" spans="1:17" ht="48" x14ac:dyDescent="0.55000000000000004">
      <c r="A10" s="67">
        <v>5</v>
      </c>
      <c r="B10" s="68" t="s">
        <v>78</v>
      </c>
      <c r="C10" s="72">
        <v>111.6</v>
      </c>
      <c r="D10" s="97">
        <v>55.8</v>
      </c>
      <c r="E10" s="69">
        <v>74.400000000000006</v>
      </c>
      <c r="F10" s="97">
        <v>74.400000000000006</v>
      </c>
      <c r="G10" s="69">
        <v>74.400000000000006</v>
      </c>
      <c r="H10" s="69">
        <v>18.600000000000001</v>
      </c>
      <c r="I10" s="69">
        <v>74.400000000000006</v>
      </c>
      <c r="J10" s="131" t="s">
        <v>87</v>
      </c>
      <c r="K10" s="131" t="s">
        <v>87</v>
      </c>
      <c r="L10" s="131" t="s">
        <v>87</v>
      </c>
      <c r="M10" s="131" t="s">
        <v>87</v>
      </c>
      <c r="N10" s="112"/>
      <c r="O10" s="95">
        <f t="shared" si="0"/>
        <v>483.6</v>
      </c>
    </row>
    <row r="11" spans="1:17" ht="72" x14ac:dyDescent="0.55000000000000004">
      <c r="A11" s="67">
        <v>6</v>
      </c>
      <c r="B11" s="68" t="s">
        <v>76</v>
      </c>
      <c r="C11" s="72">
        <v>11420.4</v>
      </c>
      <c r="D11" s="97">
        <v>13620.78</v>
      </c>
      <c r="E11" s="69">
        <v>12305.76</v>
      </c>
      <c r="F11" s="97">
        <v>12395.04</v>
      </c>
      <c r="G11" s="69">
        <v>11323.68</v>
      </c>
      <c r="H11" s="69">
        <v>10267.200000000001</v>
      </c>
      <c r="I11" s="69">
        <v>8146.8</v>
      </c>
      <c r="J11" s="69">
        <v>10942.38</v>
      </c>
      <c r="K11" s="69">
        <v>9480.42</v>
      </c>
      <c r="L11" s="69">
        <v>9316.74</v>
      </c>
      <c r="M11" s="96">
        <v>11254.86</v>
      </c>
      <c r="N11" s="112"/>
      <c r="O11" s="95">
        <f t="shared" si="0"/>
        <v>120474.06000000001</v>
      </c>
    </row>
    <row r="12" spans="1:17" ht="72" x14ac:dyDescent="0.55000000000000004">
      <c r="A12" s="67">
        <v>7</v>
      </c>
      <c r="B12" s="68" t="s">
        <v>77</v>
      </c>
      <c r="C12" s="72">
        <v>2713.74</v>
      </c>
      <c r="D12" s="97">
        <v>2665.38</v>
      </c>
      <c r="E12" s="69">
        <v>2866.26</v>
      </c>
      <c r="F12" s="97">
        <v>3405.66</v>
      </c>
      <c r="G12" s="69">
        <v>2700.72</v>
      </c>
      <c r="H12" s="69">
        <v>2373.36</v>
      </c>
      <c r="I12" s="69">
        <v>1860</v>
      </c>
      <c r="J12" s="69">
        <v>2994.6</v>
      </c>
      <c r="K12" s="69">
        <v>2159.46</v>
      </c>
      <c r="L12" s="69">
        <v>2550.06</v>
      </c>
      <c r="M12" s="96">
        <v>2814.18</v>
      </c>
      <c r="N12" s="112"/>
      <c r="O12" s="95">
        <f t="shared" si="0"/>
        <v>29103.42</v>
      </c>
    </row>
    <row r="13" spans="1:17" ht="54" customHeight="1" x14ac:dyDescent="0.55000000000000004">
      <c r="A13" s="67">
        <v>8</v>
      </c>
      <c r="B13" s="68" t="s">
        <v>50</v>
      </c>
      <c r="C13" s="98">
        <v>3530.28</v>
      </c>
      <c r="D13" s="69">
        <v>3974.82</v>
      </c>
      <c r="E13" s="69">
        <v>3945.06</v>
      </c>
      <c r="F13" s="69">
        <v>3569.34</v>
      </c>
      <c r="G13" s="69">
        <v>2829.06</v>
      </c>
      <c r="H13" s="69">
        <v>2570.52</v>
      </c>
      <c r="I13" s="69">
        <v>2051.58</v>
      </c>
      <c r="J13" s="69">
        <v>3770.22</v>
      </c>
      <c r="K13" s="69">
        <v>2336.16</v>
      </c>
      <c r="L13" s="69">
        <v>2551.92</v>
      </c>
      <c r="M13" s="76">
        <v>2596.56</v>
      </c>
      <c r="N13" s="113"/>
      <c r="O13" s="99">
        <f t="shared" si="0"/>
        <v>33725.520000000004</v>
      </c>
    </row>
    <row r="14" spans="1:17" ht="72" x14ac:dyDescent="0.55000000000000004">
      <c r="A14" s="67">
        <v>9</v>
      </c>
      <c r="B14" s="68" t="s">
        <v>75</v>
      </c>
      <c r="C14" s="129" t="s">
        <v>91</v>
      </c>
      <c r="D14" s="129" t="s">
        <v>92</v>
      </c>
      <c r="E14" s="129" t="s">
        <v>91</v>
      </c>
      <c r="F14" s="129" t="s">
        <v>91</v>
      </c>
      <c r="G14" s="129" t="s">
        <v>92</v>
      </c>
      <c r="H14" s="129" t="s">
        <v>91</v>
      </c>
      <c r="I14" s="129" t="s">
        <v>91</v>
      </c>
      <c r="J14" s="129" t="s">
        <v>91</v>
      </c>
      <c r="K14" s="129" t="s">
        <v>92</v>
      </c>
      <c r="L14" s="129" t="s">
        <v>93</v>
      </c>
      <c r="M14" s="129" t="s">
        <v>93</v>
      </c>
      <c r="N14" s="114"/>
      <c r="O14" s="100">
        <f t="shared" si="0"/>
        <v>0</v>
      </c>
    </row>
    <row r="15" spans="1:17" ht="72" x14ac:dyDescent="0.55000000000000004">
      <c r="A15" s="67">
        <v>10</v>
      </c>
      <c r="B15" s="68" t="s">
        <v>74</v>
      </c>
      <c r="C15" s="129" t="s">
        <v>91</v>
      </c>
      <c r="D15" s="129" t="s">
        <v>92</v>
      </c>
      <c r="E15" s="129" t="s">
        <v>91</v>
      </c>
      <c r="F15" s="129" t="s">
        <v>91</v>
      </c>
      <c r="G15" s="129" t="s">
        <v>92</v>
      </c>
      <c r="H15" s="129" t="s">
        <v>91</v>
      </c>
      <c r="I15" s="129" t="s">
        <v>91</v>
      </c>
      <c r="J15" s="129" t="s">
        <v>91</v>
      </c>
      <c r="K15" s="129" t="s">
        <v>92</v>
      </c>
      <c r="L15" s="129" t="s">
        <v>93</v>
      </c>
      <c r="M15" s="129" t="s">
        <v>93</v>
      </c>
      <c r="N15" s="111"/>
      <c r="O15" s="100">
        <f t="shared" si="0"/>
        <v>0</v>
      </c>
    </row>
    <row r="16" spans="1:17" ht="56.25" customHeight="1" x14ac:dyDescent="0.55000000000000004">
      <c r="A16" s="67">
        <v>11</v>
      </c>
      <c r="B16" s="68" t="s">
        <v>80</v>
      </c>
      <c r="C16" s="129" t="s">
        <v>94</v>
      </c>
      <c r="D16" s="129" t="s">
        <v>94</v>
      </c>
      <c r="E16" s="129" t="s">
        <v>95</v>
      </c>
      <c r="F16" s="129" t="s">
        <v>96</v>
      </c>
      <c r="G16" s="129" t="s">
        <v>94</v>
      </c>
      <c r="H16" s="129" t="s">
        <v>96</v>
      </c>
      <c r="I16" s="129" t="s">
        <v>96</v>
      </c>
      <c r="J16" s="129" t="s">
        <v>96</v>
      </c>
      <c r="K16" s="129" t="s">
        <v>94</v>
      </c>
      <c r="L16" s="129" t="s">
        <v>94</v>
      </c>
      <c r="M16" s="129" t="s">
        <v>94</v>
      </c>
      <c r="N16" s="111"/>
      <c r="O16" s="99">
        <f t="shared" si="0"/>
        <v>0</v>
      </c>
    </row>
    <row r="17" spans="1:15" ht="72" x14ac:dyDescent="0.55000000000000004">
      <c r="A17" s="67">
        <v>12</v>
      </c>
      <c r="B17" s="68" t="s">
        <v>52</v>
      </c>
      <c r="C17" s="129" t="s">
        <v>91</v>
      </c>
      <c r="D17" s="129" t="s">
        <v>92</v>
      </c>
      <c r="E17" s="129" t="s">
        <v>91</v>
      </c>
      <c r="F17" s="129" t="s">
        <v>91</v>
      </c>
      <c r="G17" s="129" t="s">
        <v>92</v>
      </c>
      <c r="H17" s="129" t="s">
        <v>91</v>
      </c>
      <c r="I17" s="129" t="s">
        <v>91</v>
      </c>
      <c r="J17" s="129" t="s">
        <v>91</v>
      </c>
      <c r="K17" s="129" t="s">
        <v>92</v>
      </c>
      <c r="L17" s="129" t="s">
        <v>93</v>
      </c>
      <c r="M17" s="129" t="s">
        <v>93</v>
      </c>
      <c r="N17" s="113"/>
      <c r="O17" s="99">
        <f t="shared" si="0"/>
        <v>0</v>
      </c>
    </row>
    <row r="18" spans="1:15" ht="96" x14ac:dyDescent="0.55000000000000004">
      <c r="A18" s="67">
        <v>13</v>
      </c>
      <c r="B18" s="68" t="s">
        <v>43</v>
      </c>
      <c r="C18" s="72">
        <v>1116</v>
      </c>
      <c r="D18" s="69">
        <v>1041.5999999999999</v>
      </c>
      <c r="E18" s="69">
        <v>2473.8000000000002</v>
      </c>
      <c r="F18" s="69">
        <v>2232</v>
      </c>
      <c r="G18" s="69">
        <v>2362.1999999999998</v>
      </c>
      <c r="H18" s="69">
        <v>1878.6</v>
      </c>
      <c r="I18" s="69">
        <v>2120.4</v>
      </c>
      <c r="J18" s="69">
        <v>1915.8</v>
      </c>
      <c r="K18" s="69">
        <v>2064.6</v>
      </c>
      <c r="L18" s="69">
        <v>2585.4</v>
      </c>
      <c r="M18" s="76">
        <v>4724.3999999999996</v>
      </c>
      <c r="N18" s="113"/>
      <c r="O18" s="99">
        <f t="shared" si="0"/>
        <v>24514.799999999996</v>
      </c>
    </row>
    <row r="19" spans="1:15" ht="72" x14ac:dyDescent="0.55000000000000004">
      <c r="A19" s="67">
        <v>14</v>
      </c>
      <c r="B19" s="68" t="s">
        <v>73</v>
      </c>
      <c r="C19" s="72">
        <v>20785.5</v>
      </c>
      <c r="D19" s="120">
        <v>15345</v>
      </c>
      <c r="E19" s="69">
        <v>15553.32</v>
      </c>
      <c r="F19" s="69">
        <v>15285.48</v>
      </c>
      <c r="G19" s="69">
        <v>15285.48</v>
      </c>
      <c r="H19" s="69">
        <v>21174.240000000002</v>
      </c>
      <c r="I19" s="69">
        <v>9657.1200000000008</v>
      </c>
      <c r="J19" s="69">
        <v>13896.06</v>
      </c>
      <c r="K19" s="69">
        <v>15151.56</v>
      </c>
      <c r="L19" s="131" t="s">
        <v>87</v>
      </c>
      <c r="M19" s="131" t="s">
        <v>87</v>
      </c>
      <c r="N19" s="113"/>
      <c r="O19" s="99">
        <f t="shared" si="0"/>
        <v>142133.76000000001</v>
      </c>
    </row>
    <row r="20" spans="1:15" ht="72" x14ac:dyDescent="0.55000000000000004">
      <c r="A20" s="67">
        <v>15</v>
      </c>
      <c r="B20" s="68" t="s">
        <v>72</v>
      </c>
      <c r="C20" s="72">
        <v>198638.7</v>
      </c>
      <c r="D20" s="69">
        <v>287505.78000000003</v>
      </c>
      <c r="E20" s="69">
        <v>290453.88</v>
      </c>
      <c r="F20" s="69">
        <v>220605.3</v>
      </c>
      <c r="G20" s="69">
        <v>414644.22</v>
      </c>
      <c r="H20" s="69">
        <v>294722.58</v>
      </c>
      <c r="I20" s="69">
        <v>304201.14</v>
      </c>
      <c r="J20" s="69">
        <v>186176.7</v>
      </c>
      <c r="K20" s="69">
        <v>227022.3</v>
      </c>
      <c r="L20" s="69">
        <v>302932.62</v>
      </c>
      <c r="M20" s="76">
        <v>299086.14</v>
      </c>
      <c r="N20" s="113"/>
      <c r="O20" s="99">
        <f t="shared" si="0"/>
        <v>3025989.3600000003</v>
      </c>
    </row>
    <row r="21" spans="1:15" ht="48" x14ac:dyDescent="0.55000000000000004">
      <c r="A21" s="67">
        <v>16</v>
      </c>
      <c r="B21" s="68" t="s">
        <v>53</v>
      </c>
      <c r="C21" s="72">
        <v>1860</v>
      </c>
      <c r="D21" s="97">
        <v>1860</v>
      </c>
      <c r="E21" s="97">
        <v>2790</v>
      </c>
      <c r="F21" s="69">
        <v>2790</v>
      </c>
      <c r="G21" s="69">
        <v>1860</v>
      </c>
      <c r="H21" s="69">
        <v>2790</v>
      </c>
      <c r="I21" s="69">
        <v>3720</v>
      </c>
      <c r="J21" s="69">
        <v>930</v>
      </c>
      <c r="K21" s="69">
        <v>1860</v>
      </c>
      <c r="L21" s="69">
        <v>8370</v>
      </c>
      <c r="M21" s="76">
        <v>5580</v>
      </c>
      <c r="N21" s="113"/>
      <c r="O21" s="99">
        <f t="shared" si="0"/>
        <v>34410</v>
      </c>
    </row>
    <row r="22" spans="1:15" ht="48" x14ac:dyDescent="0.55000000000000004">
      <c r="A22" s="67">
        <v>17</v>
      </c>
      <c r="B22" s="68" t="s">
        <v>81</v>
      </c>
      <c r="C22" s="72" t="s">
        <v>9</v>
      </c>
      <c r="D22" s="97" t="s">
        <v>9</v>
      </c>
      <c r="E22" s="97" t="s">
        <v>9</v>
      </c>
      <c r="F22" s="69" t="s">
        <v>9</v>
      </c>
      <c r="G22" s="69" t="s">
        <v>9</v>
      </c>
      <c r="H22" s="69">
        <v>446.4</v>
      </c>
      <c r="I22" s="69">
        <v>297.60000000000002</v>
      </c>
      <c r="J22" s="131" t="s">
        <v>87</v>
      </c>
      <c r="K22" s="131" t="s">
        <v>87</v>
      </c>
      <c r="L22" s="131" t="s">
        <v>87</v>
      </c>
      <c r="M22" s="131" t="s">
        <v>87</v>
      </c>
      <c r="N22" s="69"/>
      <c r="O22" s="99">
        <f t="shared" si="0"/>
        <v>744</v>
      </c>
    </row>
    <row r="23" spans="1:15" ht="48" x14ac:dyDescent="0.55000000000000004">
      <c r="A23" s="67">
        <v>18</v>
      </c>
      <c r="B23" s="68" t="s">
        <v>6</v>
      </c>
      <c r="C23" s="72">
        <v>17484</v>
      </c>
      <c r="D23" s="69">
        <v>19065</v>
      </c>
      <c r="E23" s="69">
        <v>17670</v>
      </c>
      <c r="F23" s="69">
        <v>18600</v>
      </c>
      <c r="G23" s="69">
        <v>14415</v>
      </c>
      <c r="H23" s="69">
        <v>27435</v>
      </c>
      <c r="I23" s="69">
        <v>21855</v>
      </c>
      <c r="J23" s="69">
        <v>15345</v>
      </c>
      <c r="K23" s="69">
        <v>25761</v>
      </c>
      <c r="L23" s="69">
        <v>26319</v>
      </c>
      <c r="M23" s="69">
        <v>16089</v>
      </c>
      <c r="N23" s="122"/>
      <c r="O23" s="121">
        <f t="shared" si="0"/>
        <v>220038</v>
      </c>
    </row>
    <row r="24" spans="1:15" ht="48" x14ac:dyDescent="0.55000000000000004">
      <c r="A24" s="67">
        <v>19</v>
      </c>
      <c r="B24" s="68" t="s">
        <v>7</v>
      </c>
      <c r="C24" s="72">
        <v>27435</v>
      </c>
      <c r="D24" s="69">
        <v>26040</v>
      </c>
      <c r="E24" s="69">
        <v>26505</v>
      </c>
      <c r="F24" s="69">
        <v>33480</v>
      </c>
      <c r="G24" s="69">
        <v>24645</v>
      </c>
      <c r="H24" s="69">
        <v>32085</v>
      </c>
      <c r="I24" s="69">
        <v>25110</v>
      </c>
      <c r="J24" s="69">
        <v>19995</v>
      </c>
      <c r="K24" s="69">
        <v>32085</v>
      </c>
      <c r="L24" s="69">
        <v>32085</v>
      </c>
      <c r="M24" s="69">
        <v>21855</v>
      </c>
      <c r="N24" s="69"/>
      <c r="O24" s="126">
        <f t="shared" si="0"/>
        <v>301320</v>
      </c>
    </row>
    <row r="25" spans="1:15" ht="72" x14ac:dyDescent="0.55000000000000004">
      <c r="A25" s="67">
        <v>20</v>
      </c>
      <c r="B25" s="68" t="s">
        <v>79</v>
      </c>
      <c r="C25" s="132" t="s">
        <v>9</v>
      </c>
      <c r="D25" s="132" t="s">
        <v>9</v>
      </c>
      <c r="E25" s="129" t="s">
        <v>91</v>
      </c>
      <c r="F25" s="129" t="s">
        <v>91</v>
      </c>
      <c r="G25" s="129" t="s">
        <v>92</v>
      </c>
      <c r="H25" s="129" t="s">
        <v>91</v>
      </c>
      <c r="I25" s="129" t="s">
        <v>91</v>
      </c>
      <c r="J25" s="129" t="s">
        <v>91</v>
      </c>
      <c r="K25" s="129" t="s">
        <v>92</v>
      </c>
      <c r="L25" s="129" t="s">
        <v>93</v>
      </c>
      <c r="M25" s="129" t="s">
        <v>93</v>
      </c>
      <c r="N25" s="118"/>
      <c r="O25" s="127">
        <f>SUM(C25:N25)</f>
        <v>0</v>
      </c>
    </row>
    <row r="26" spans="1:15" ht="48" x14ac:dyDescent="0.55000000000000004">
      <c r="A26" s="67">
        <v>21</v>
      </c>
      <c r="B26" s="68" t="s">
        <v>38</v>
      </c>
      <c r="C26" s="72">
        <v>40734</v>
      </c>
      <c r="D26" s="69">
        <v>50964</v>
      </c>
      <c r="E26" s="69">
        <v>44175</v>
      </c>
      <c r="F26" s="69">
        <v>41664</v>
      </c>
      <c r="G26" s="69">
        <v>43431</v>
      </c>
      <c r="H26" s="69">
        <v>33015</v>
      </c>
      <c r="I26" s="69">
        <v>33852</v>
      </c>
      <c r="J26" s="69">
        <v>38595</v>
      </c>
      <c r="K26" s="69">
        <v>33480</v>
      </c>
      <c r="L26" s="69">
        <v>36735</v>
      </c>
      <c r="M26" s="69">
        <v>38130</v>
      </c>
      <c r="N26" s="115"/>
      <c r="O26" s="100">
        <f t="shared" si="0"/>
        <v>434775</v>
      </c>
    </row>
    <row r="27" spans="1:15" ht="48" x14ac:dyDescent="0.55000000000000004">
      <c r="A27" s="67">
        <v>22</v>
      </c>
      <c r="B27" s="80" t="s">
        <v>71</v>
      </c>
      <c r="C27" s="73">
        <v>1320.6</v>
      </c>
      <c r="D27" s="69">
        <v>316.2</v>
      </c>
      <c r="E27" s="69">
        <v>483.6</v>
      </c>
      <c r="F27" s="69">
        <v>1246.2</v>
      </c>
      <c r="G27" s="69">
        <v>1134.5999999999999</v>
      </c>
      <c r="H27" s="69">
        <v>316.2</v>
      </c>
      <c r="I27" s="69">
        <v>297.60000000000002</v>
      </c>
      <c r="J27" s="69">
        <v>260.39999999999998</v>
      </c>
      <c r="K27" s="69">
        <v>353.4</v>
      </c>
      <c r="L27" s="69">
        <v>390.6</v>
      </c>
      <c r="M27" s="69">
        <v>520.79999999999995</v>
      </c>
      <c r="N27" s="111"/>
      <c r="O27" s="99">
        <f>SUM(C27:N27)</f>
        <v>6640.2000000000007</v>
      </c>
    </row>
    <row r="28" spans="1:15" ht="48" x14ac:dyDescent="0.55000000000000004">
      <c r="A28" s="67">
        <v>23</v>
      </c>
      <c r="B28" s="80" t="s">
        <v>70</v>
      </c>
      <c r="C28" s="72">
        <v>9076.7999999999993</v>
      </c>
      <c r="D28" s="69">
        <v>6491.4</v>
      </c>
      <c r="E28" s="69">
        <v>8295.6</v>
      </c>
      <c r="F28" s="69">
        <v>9076.7999999999993</v>
      </c>
      <c r="G28" s="69">
        <v>9262.7999999999993</v>
      </c>
      <c r="H28" s="69">
        <v>8779.2000000000007</v>
      </c>
      <c r="I28" s="69">
        <v>8723.4</v>
      </c>
      <c r="J28" s="69">
        <v>6621.6</v>
      </c>
      <c r="K28" s="69">
        <v>6249.6</v>
      </c>
      <c r="L28" s="69">
        <v>7425.12</v>
      </c>
      <c r="M28" s="76">
        <v>9954.7199999999993</v>
      </c>
      <c r="N28" s="111"/>
      <c r="O28" s="99">
        <f>SUM(C28:N28)</f>
        <v>89957.04</v>
      </c>
    </row>
    <row r="29" spans="1:15" ht="48" x14ac:dyDescent="0.55000000000000004">
      <c r="A29" s="67">
        <v>24</v>
      </c>
      <c r="B29" s="68" t="s">
        <v>16</v>
      </c>
      <c r="C29" s="98">
        <v>128191.2</v>
      </c>
      <c r="D29" s="69">
        <v>1543.8</v>
      </c>
      <c r="E29" s="69">
        <v>19176.599999999999</v>
      </c>
      <c r="F29" s="69">
        <v>20497.2</v>
      </c>
      <c r="G29" s="69">
        <v>8221.2000000000007</v>
      </c>
      <c r="H29" s="69">
        <v>12982.8</v>
      </c>
      <c r="I29" s="69">
        <v>6007.8</v>
      </c>
      <c r="J29" s="69">
        <v>2790</v>
      </c>
      <c r="K29" s="69">
        <v>7812</v>
      </c>
      <c r="L29" s="69">
        <v>5886.9</v>
      </c>
      <c r="M29" s="76">
        <v>9352.08</v>
      </c>
      <c r="N29" s="111"/>
      <c r="O29" s="99">
        <f>SUM(C29:N29)</f>
        <v>222461.58</v>
      </c>
    </row>
    <row r="30" spans="1:15" ht="72" x14ac:dyDescent="0.55000000000000004">
      <c r="A30" s="67">
        <v>25</v>
      </c>
      <c r="B30" s="68" t="s">
        <v>83</v>
      </c>
      <c r="C30" s="98">
        <v>78.12</v>
      </c>
      <c r="D30" s="69">
        <v>143.22</v>
      </c>
      <c r="E30" s="69">
        <v>79.98</v>
      </c>
      <c r="F30" s="69">
        <v>65.099999999999994</v>
      </c>
      <c r="G30" s="69">
        <v>148.80000000000001</v>
      </c>
      <c r="H30" s="69">
        <v>76.260000000000005</v>
      </c>
      <c r="I30" s="69">
        <v>96.72</v>
      </c>
      <c r="J30" s="69">
        <v>148.80000000000001</v>
      </c>
      <c r="K30" s="69">
        <v>156.24</v>
      </c>
      <c r="L30" s="69">
        <v>143.22</v>
      </c>
      <c r="M30" s="76">
        <v>148.80000000000001</v>
      </c>
      <c r="N30" s="111"/>
      <c r="O30" s="99">
        <f t="shared" ref="O30:O31" si="1">SUM(C30:N30)</f>
        <v>1285.26</v>
      </c>
    </row>
    <row r="31" spans="1:15" ht="48" x14ac:dyDescent="0.55000000000000004">
      <c r="A31" s="67">
        <v>26</v>
      </c>
      <c r="B31" s="68" t="s">
        <v>82</v>
      </c>
      <c r="C31" s="98">
        <v>0</v>
      </c>
      <c r="D31" s="69">
        <v>0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v>0</v>
      </c>
      <c r="L31" s="69">
        <v>14749.8</v>
      </c>
      <c r="M31" s="76">
        <v>18239.16</v>
      </c>
      <c r="N31" s="111"/>
      <c r="O31" s="99">
        <f t="shared" si="1"/>
        <v>32988.959999999999</v>
      </c>
    </row>
    <row r="32" spans="1:15" ht="70.5" thickBot="1" x14ac:dyDescent="0.6">
      <c r="A32" s="67">
        <v>27</v>
      </c>
      <c r="B32" s="81" t="s">
        <v>84</v>
      </c>
      <c r="C32" s="82">
        <v>0</v>
      </c>
      <c r="D32" s="101">
        <v>0</v>
      </c>
      <c r="E32" s="101">
        <v>0</v>
      </c>
      <c r="F32" s="101">
        <v>0</v>
      </c>
      <c r="G32" s="101" t="s">
        <v>9</v>
      </c>
      <c r="H32" s="101" t="s">
        <v>9</v>
      </c>
      <c r="I32" s="130" t="s">
        <v>90</v>
      </c>
      <c r="J32" s="130" t="s">
        <v>89</v>
      </c>
      <c r="K32" s="130" t="s">
        <v>88</v>
      </c>
      <c r="L32" s="101">
        <v>11160</v>
      </c>
      <c r="M32" s="103">
        <v>5580</v>
      </c>
      <c r="N32" s="116"/>
      <c r="O32" s="104">
        <f>SUM(C32:N32)</f>
        <v>16740</v>
      </c>
    </row>
    <row r="33" spans="1:16" ht="33" customHeight="1" thickBot="1" x14ac:dyDescent="0.6">
      <c r="A33" s="84"/>
      <c r="B33" s="85" t="s">
        <v>5</v>
      </c>
      <c r="C33" s="105">
        <f>SUM(C6:C32)</f>
        <v>903316.44000000006</v>
      </c>
      <c r="D33" s="86">
        <f>SUM(D6:D32)</f>
        <v>839585.4</v>
      </c>
      <c r="E33" s="86">
        <f t="shared" ref="E33:O33" si="2">SUM(E6:E32)</f>
        <v>836778.65999999992</v>
      </c>
      <c r="F33" s="86">
        <f t="shared" si="2"/>
        <v>838262.93999999983</v>
      </c>
      <c r="G33" s="86">
        <f t="shared" si="2"/>
        <v>964296.53999999992</v>
      </c>
      <c r="H33" s="86">
        <f t="shared" si="2"/>
        <v>816709.26</v>
      </c>
      <c r="I33" s="86">
        <f t="shared" si="2"/>
        <v>810796.32000000007</v>
      </c>
      <c r="J33" s="86">
        <f t="shared" si="2"/>
        <v>579034.74</v>
      </c>
      <c r="K33" s="86">
        <f t="shared" si="2"/>
        <v>703424.09999999986</v>
      </c>
      <c r="L33" s="86">
        <f t="shared" si="2"/>
        <v>834319.74</v>
      </c>
      <c r="M33" s="86">
        <f t="shared" si="2"/>
        <v>850624.5</v>
      </c>
      <c r="N33" s="87">
        <f>SUM(N6:N32)</f>
        <v>0</v>
      </c>
      <c r="O33" s="107">
        <f t="shared" si="2"/>
        <v>8977148.6399999987</v>
      </c>
      <c r="P33" s="128">
        <f>SUM(C33:N33)</f>
        <v>8977148.6400000006</v>
      </c>
    </row>
    <row r="34" spans="1:16" ht="28.5" customHeight="1" x14ac:dyDescent="0.55000000000000004">
      <c r="O34" s="106"/>
    </row>
    <row r="35" spans="1:16" x14ac:dyDescent="0.55000000000000004">
      <c r="C35" s="58"/>
    </row>
    <row r="36" spans="1:16" x14ac:dyDescent="0.55000000000000004">
      <c r="I36" s="88"/>
    </row>
    <row r="37" spans="1:16" x14ac:dyDescent="0.55000000000000004">
      <c r="I37" s="88"/>
    </row>
    <row r="38" spans="1:16" x14ac:dyDescent="0.55000000000000004">
      <c r="I38" s="88"/>
    </row>
    <row r="39" spans="1:16" x14ac:dyDescent="0.55000000000000004">
      <c r="I39" s="88"/>
    </row>
    <row r="40" spans="1:16" x14ac:dyDescent="0.55000000000000004">
      <c r="I40" s="89"/>
    </row>
  </sheetData>
  <mergeCells count="3">
    <mergeCell ref="A1:O1"/>
    <mergeCell ref="A2:O2"/>
    <mergeCell ref="A3:O3"/>
  </mergeCells>
  <printOptions horizontalCentered="1"/>
  <pageMargins left="0" right="0" top="0" bottom="0" header="0" footer="0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1"/>
  <sheetViews>
    <sheetView view="pageLayout" zoomScale="80" zoomScaleNormal="100" zoomScaleSheetLayoutView="100" zoomScalePageLayoutView="80" workbookViewId="0">
      <selection activeCell="B13" sqref="B13"/>
    </sheetView>
  </sheetViews>
  <sheetFormatPr defaultRowHeight="24" x14ac:dyDescent="0.55000000000000004"/>
  <cols>
    <col min="1" max="1" width="2.6328125" style="57" customWidth="1"/>
    <col min="2" max="2" width="11.453125" style="57" customWidth="1"/>
    <col min="3" max="3" width="10.6328125" style="57" bestFit="1" customWidth="1"/>
    <col min="4" max="4" width="10.81640625" style="57" bestFit="1" customWidth="1"/>
    <col min="5" max="6" width="9.7265625" style="57" bestFit="1" customWidth="1"/>
    <col min="7" max="7" width="10.90625" style="57" bestFit="1" customWidth="1"/>
    <col min="8" max="8" width="9.7265625" style="57" bestFit="1" customWidth="1"/>
    <col min="9" max="10" width="9.6328125" style="57" bestFit="1" customWidth="1"/>
    <col min="11" max="11" width="10.90625" style="57" bestFit="1" customWidth="1"/>
    <col min="12" max="12" width="10.81640625" style="57" bestFit="1" customWidth="1"/>
    <col min="13" max="13" width="10.90625" style="57" bestFit="1" customWidth="1"/>
    <col min="14" max="14" width="9.7265625" style="57" bestFit="1" customWidth="1"/>
    <col min="15" max="15" width="11.7265625" style="57" bestFit="1" customWidth="1"/>
    <col min="16" max="16384" width="8.7265625" style="57"/>
  </cols>
  <sheetData>
    <row r="1" spans="1:17" ht="17.25" customHeight="1" x14ac:dyDescent="0.55000000000000004"/>
    <row r="2" spans="1:17" s="108" customFormat="1" ht="39" customHeight="1" x14ac:dyDescent="0.9">
      <c r="A2" s="212" t="s">
        <v>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spans="1:17" s="108" customFormat="1" ht="39.75" x14ac:dyDescent="0.9">
      <c r="A3" s="213" t="s">
        <v>11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</row>
    <row r="4" spans="1:17" s="108" customFormat="1" ht="39.75" x14ac:dyDescent="0.9">
      <c r="A4" s="213" t="s">
        <v>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109"/>
      <c r="Q4" s="109"/>
    </row>
    <row r="5" spans="1:17" ht="9.75" customHeight="1" thickBot="1" x14ac:dyDescent="0.6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7" ht="22.5" customHeight="1" thickBot="1" x14ac:dyDescent="0.6">
      <c r="A6" s="60" t="s">
        <v>1</v>
      </c>
      <c r="B6" s="61" t="s">
        <v>2</v>
      </c>
      <c r="C6" s="62" t="s">
        <v>17</v>
      </c>
      <c r="D6" s="62" t="s">
        <v>18</v>
      </c>
      <c r="E6" s="62" t="s">
        <v>19</v>
      </c>
      <c r="F6" s="62" t="s">
        <v>20</v>
      </c>
      <c r="G6" s="62" t="s">
        <v>21</v>
      </c>
      <c r="H6" s="62" t="s">
        <v>23</v>
      </c>
      <c r="I6" s="62" t="s">
        <v>22</v>
      </c>
      <c r="J6" s="62" t="s">
        <v>24</v>
      </c>
      <c r="K6" s="62" t="s">
        <v>25</v>
      </c>
      <c r="L6" s="62" t="s">
        <v>26</v>
      </c>
      <c r="M6" s="62" t="s">
        <v>27</v>
      </c>
      <c r="N6" s="63" t="s">
        <v>28</v>
      </c>
      <c r="O6" s="64" t="s">
        <v>29</v>
      </c>
    </row>
    <row r="7" spans="1:17" ht="48" x14ac:dyDescent="0.55000000000000004">
      <c r="A7" s="65">
        <v>1</v>
      </c>
      <c r="B7" s="66" t="s">
        <v>41</v>
      </c>
      <c r="C7" s="90">
        <v>19924.32</v>
      </c>
      <c r="D7" s="90">
        <v>19507.68</v>
      </c>
      <c r="E7" s="90">
        <v>16654.439999999999</v>
      </c>
      <c r="F7" s="74">
        <v>19291.919999999998</v>
      </c>
      <c r="G7" s="74">
        <v>19085.46</v>
      </c>
      <c r="H7" s="74">
        <v>17757.419999999998</v>
      </c>
      <c r="I7" s="91">
        <v>19174.740000000002</v>
      </c>
      <c r="J7" s="91">
        <v>20318.64</v>
      </c>
      <c r="K7" s="91">
        <v>19598.82</v>
      </c>
      <c r="L7" s="91">
        <v>18285.66</v>
      </c>
      <c r="M7" s="92">
        <v>17749.98</v>
      </c>
      <c r="N7" s="92">
        <v>17887.62</v>
      </c>
      <c r="O7" s="93">
        <f t="shared" ref="O7:O28" si="0">SUM(C7:N7)</f>
        <v>225236.7</v>
      </c>
    </row>
    <row r="8" spans="1:17" ht="48" x14ac:dyDescent="0.55000000000000004">
      <c r="A8" s="67">
        <v>2</v>
      </c>
      <c r="B8" s="68" t="s">
        <v>42</v>
      </c>
      <c r="C8" s="94">
        <v>280073.21999999997</v>
      </c>
      <c r="D8" s="90">
        <v>285478.38</v>
      </c>
      <c r="E8" s="90">
        <v>261605.28</v>
      </c>
      <c r="F8" s="74">
        <v>301937.52</v>
      </c>
      <c r="G8" s="74">
        <v>287857.32</v>
      </c>
      <c r="H8" s="74">
        <v>270672.78000000003</v>
      </c>
      <c r="I8" s="74">
        <v>317169.06</v>
      </c>
      <c r="J8" s="74">
        <v>315796.38</v>
      </c>
      <c r="K8" s="74">
        <v>296839.26</v>
      </c>
      <c r="L8" s="74">
        <v>290777.52</v>
      </c>
      <c r="M8" s="69">
        <v>287384.88</v>
      </c>
      <c r="N8" s="69">
        <v>301416.71999999997</v>
      </c>
      <c r="O8" s="95">
        <f t="shared" si="0"/>
        <v>3497008.3200000003</v>
      </c>
    </row>
    <row r="9" spans="1:17" ht="48" x14ac:dyDescent="0.55000000000000004">
      <c r="A9" s="67">
        <v>3</v>
      </c>
      <c r="B9" s="68" t="s">
        <v>85</v>
      </c>
      <c r="C9" s="94">
        <v>78138.600000000006</v>
      </c>
      <c r="D9" s="90">
        <v>74712.479999999996</v>
      </c>
      <c r="E9" s="90">
        <v>75556.92</v>
      </c>
      <c r="F9" s="74">
        <v>93448.26</v>
      </c>
      <c r="G9" s="74">
        <v>80809.56</v>
      </c>
      <c r="H9" s="74">
        <v>77301.600000000006</v>
      </c>
      <c r="I9" s="74">
        <v>83138.28</v>
      </c>
      <c r="J9" s="74">
        <v>89521.8</v>
      </c>
      <c r="K9" s="74">
        <v>78421.320000000007</v>
      </c>
      <c r="L9" s="74">
        <v>78227.88</v>
      </c>
      <c r="M9" s="69">
        <v>78380.399999999994</v>
      </c>
      <c r="N9" s="69">
        <v>79217.399999999994</v>
      </c>
      <c r="O9" s="95">
        <f t="shared" si="0"/>
        <v>966874.50000000012</v>
      </c>
    </row>
    <row r="10" spans="1:17" ht="48" x14ac:dyDescent="0.55000000000000004">
      <c r="A10" s="67">
        <v>4</v>
      </c>
      <c r="B10" s="68" t="s">
        <v>86</v>
      </c>
      <c r="C10" s="94">
        <v>67486.38</v>
      </c>
      <c r="D10" s="90">
        <v>66407.58</v>
      </c>
      <c r="E10" s="90">
        <v>58960.14</v>
      </c>
      <c r="F10" s="74">
        <v>72731.58</v>
      </c>
      <c r="G10" s="74">
        <v>61515.78</v>
      </c>
      <c r="H10" s="74">
        <v>59962.68</v>
      </c>
      <c r="I10" s="74">
        <v>69928.56</v>
      </c>
      <c r="J10" s="74">
        <v>68276.88</v>
      </c>
      <c r="K10" s="74">
        <v>66545.22</v>
      </c>
      <c r="L10" s="74">
        <v>64475.040000000001</v>
      </c>
      <c r="M10" s="96">
        <v>62737.8</v>
      </c>
      <c r="N10" s="96">
        <v>65326.92</v>
      </c>
      <c r="O10" s="95">
        <f t="shared" si="0"/>
        <v>784354.56000000017</v>
      </c>
    </row>
    <row r="11" spans="1:17" ht="48" x14ac:dyDescent="0.55000000000000004">
      <c r="A11" s="67">
        <v>5</v>
      </c>
      <c r="B11" s="68" t="s">
        <v>78</v>
      </c>
      <c r="C11" s="72">
        <v>74.400000000000006</v>
      </c>
      <c r="D11" s="78">
        <v>74.400000000000006</v>
      </c>
      <c r="E11" s="73">
        <v>37.200000000000003</v>
      </c>
      <c r="F11" s="97">
        <v>18.600000000000001</v>
      </c>
      <c r="G11" s="69">
        <v>55.8</v>
      </c>
      <c r="H11" s="69">
        <v>55.8</v>
      </c>
      <c r="I11" s="69">
        <v>74.400000000000006</v>
      </c>
      <c r="J11" s="69">
        <v>37.200000000000003</v>
      </c>
      <c r="K11" s="69">
        <v>130.19999999999999</v>
      </c>
      <c r="L11" s="69">
        <v>93</v>
      </c>
      <c r="M11" s="96">
        <v>55.8</v>
      </c>
      <c r="N11" s="96">
        <v>55.8</v>
      </c>
      <c r="O11" s="95">
        <f t="shared" si="0"/>
        <v>762.59999999999991</v>
      </c>
    </row>
    <row r="12" spans="1:17" ht="52.5" customHeight="1" x14ac:dyDescent="0.55000000000000004">
      <c r="A12" s="67">
        <v>6</v>
      </c>
      <c r="B12" s="68" t="s">
        <v>97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98">
        <v>148.80000000000001</v>
      </c>
      <c r="L12" s="69">
        <v>55.8</v>
      </c>
      <c r="M12" s="96"/>
      <c r="N12" s="96"/>
      <c r="O12" s="95">
        <f t="shared" si="0"/>
        <v>204.60000000000002</v>
      </c>
    </row>
    <row r="13" spans="1:17" ht="96" x14ac:dyDescent="0.55000000000000004">
      <c r="A13" s="67">
        <v>7</v>
      </c>
      <c r="B13" s="68" t="s">
        <v>48</v>
      </c>
      <c r="C13" s="72">
        <v>13206</v>
      </c>
      <c r="D13" s="78">
        <v>13689.6</v>
      </c>
      <c r="E13" s="73">
        <v>12767.04</v>
      </c>
      <c r="F13" s="97">
        <v>17744.400000000001</v>
      </c>
      <c r="G13" s="69">
        <v>13146.48</v>
      </c>
      <c r="H13" s="69">
        <v>12880.5</v>
      </c>
      <c r="I13" s="69">
        <v>14653.08</v>
      </c>
      <c r="J13" s="69">
        <v>14333.16</v>
      </c>
      <c r="K13" s="69">
        <v>12817.26</v>
      </c>
      <c r="L13" s="69">
        <v>13979.76</v>
      </c>
      <c r="M13" s="96">
        <v>15082.74</v>
      </c>
      <c r="N13" s="96">
        <v>13719.36</v>
      </c>
      <c r="O13" s="95">
        <f t="shared" si="0"/>
        <v>168019.38</v>
      </c>
    </row>
    <row r="14" spans="1:17" ht="72" x14ac:dyDescent="0.55000000000000004">
      <c r="A14" s="67">
        <v>8</v>
      </c>
      <c r="B14" s="68" t="s">
        <v>49</v>
      </c>
      <c r="C14" s="72">
        <v>2564.94</v>
      </c>
      <c r="D14" s="78">
        <v>2730.48</v>
      </c>
      <c r="E14" s="73">
        <v>2697</v>
      </c>
      <c r="F14" s="97">
        <v>3325.68</v>
      </c>
      <c r="G14" s="69">
        <v>3089.46</v>
      </c>
      <c r="H14" s="69">
        <v>2868.12</v>
      </c>
      <c r="I14" s="69">
        <v>2892.3</v>
      </c>
      <c r="J14" s="69">
        <v>2961.12</v>
      </c>
      <c r="K14" s="69">
        <v>2704.44</v>
      </c>
      <c r="L14" s="69">
        <v>2745.36</v>
      </c>
      <c r="M14" s="96">
        <v>2964.84</v>
      </c>
      <c r="N14" s="96">
        <v>2594.6999999999998</v>
      </c>
      <c r="O14" s="95">
        <f t="shared" si="0"/>
        <v>34138.439999999995</v>
      </c>
    </row>
    <row r="15" spans="1:17" ht="54" customHeight="1" x14ac:dyDescent="0.55000000000000004">
      <c r="A15" s="67">
        <v>9</v>
      </c>
      <c r="B15" s="68" t="s">
        <v>50</v>
      </c>
      <c r="C15" s="72">
        <v>4261.26</v>
      </c>
      <c r="D15" s="73">
        <v>4618.38</v>
      </c>
      <c r="E15" s="73">
        <v>4121.76</v>
      </c>
      <c r="F15" s="69">
        <v>5859</v>
      </c>
      <c r="G15" s="69">
        <v>4558.8599999999997</v>
      </c>
      <c r="H15" s="69">
        <v>4235.22</v>
      </c>
      <c r="I15" s="69">
        <v>4744.8599999999997</v>
      </c>
      <c r="J15" s="69">
        <v>4930.8599999999997</v>
      </c>
      <c r="K15" s="69">
        <v>3586.08</v>
      </c>
      <c r="L15" s="69">
        <v>5338.2</v>
      </c>
      <c r="M15" s="76">
        <v>4815.54</v>
      </c>
      <c r="N15" s="76">
        <v>3839.04</v>
      </c>
      <c r="O15" s="99">
        <f t="shared" si="0"/>
        <v>54909.060000000005</v>
      </c>
    </row>
    <row r="16" spans="1:17" ht="48" x14ac:dyDescent="0.55000000000000004">
      <c r="A16" s="67">
        <v>10</v>
      </c>
      <c r="B16" s="68" t="s">
        <v>44</v>
      </c>
      <c r="C16" s="72">
        <v>167.4</v>
      </c>
      <c r="D16" s="73">
        <v>148.80000000000001</v>
      </c>
      <c r="E16" s="73">
        <v>18.600000000000001</v>
      </c>
      <c r="F16" s="69">
        <v>0</v>
      </c>
      <c r="G16" s="69">
        <v>0</v>
      </c>
      <c r="H16" s="69">
        <v>0</v>
      </c>
      <c r="I16" s="69" t="s">
        <v>9</v>
      </c>
      <c r="J16" s="69">
        <v>0</v>
      </c>
      <c r="K16" s="70">
        <v>0</v>
      </c>
      <c r="L16" s="69">
        <v>0</v>
      </c>
      <c r="M16" s="71">
        <v>0</v>
      </c>
      <c r="N16" s="71"/>
      <c r="O16" s="100">
        <f t="shared" si="0"/>
        <v>334.80000000000007</v>
      </c>
    </row>
    <row r="17" spans="1:15" ht="72" x14ac:dyDescent="0.55000000000000004">
      <c r="A17" s="67">
        <v>11</v>
      </c>
      <c r="B17" s="68" t="s">
        <v>40</v>
      </c>
      <c r="C17" s="72" t="s">
        <v>9</v>
      </c>
      <c r="D17" s="73">
        <v>0</v>
      </c>
      <c r="E17" s="73">
        <v>0</v>
      </c>
      <c r="F17" s="69" t="s">
        <v>9</v>
      </c>
      <c r="G17" s="69"/>
      <c r="H17" s="69">
        <v>0</v>
      </c>
      <c r="I17" s="69">
        <v>0</v>
      </c>
      <c r="J17" s="69">
        <v>0</v>
      </c>
      <c r="K17" s="70">
        <v>0</v>
      </c>
      <c r="L17" s="69"/>
      <c r="M17" s="69">
        <v>0</v>
      </c>
      <c r="N17" s="69">
        <v>0</v>
      </c>
      <c r="O17" s="100">
        <f t="shared" si="0"/>
        <v>0</v>
      </c>
    </row>
    <row r="18" spans="1:15" ht="48" x14ac:dyDescent="0.55000000000000004">
      <c r="A18" s="67">
        <v>12</v>
      </c>
      <c r="B18" s="68" t="s">
        <v>51</v>
      </c>
      <c r="C18" s="72">
        <v>37.200000000000003</v>
      </c>
      <c r="D18" s="73">
        <v>0</v>
      </c>
      <c r="E18" s="73">
        <v>0</v>
      </c>
      <c r="F18" s="69">
        <v>0</v>
      </c>
      <c r="G18" s="69">
        <v>0</v>
      </c>
      <c r="H18" s="69">
        <v>0</v>
      </c>
      <c r="I18" s="69">
        <v>0</v>
      </c>
      <c r="J18" s="69" t="s">
        <v>9</v>
      </c>
      <c r="K18" s="70">
        <v>0</v>
      </c>
      <c r="L18" s="69">
        <v>0</v>
      </c>
      <c r="M18" s="74">
        <v>0</v>
      </c>
      <c r="N18" s="75">
        <v>0</v>
      </c>
      <c r="O18" s="99">
        <f t="shared" si="0"/>
        <v>37.200000000000003</v>
      </c>
    </row>
    <row r="19" spans="1:15" ht="72" x14ac:dyDescent="0.55000000000000004">
      <c r="A19" s="67">
        <v>13</v>
      </c>
      <c r="B19" s="68" t="s">
        <v>52</v>
      </c>
      <c r="C19" s="72">
        <v>93</v>
      </c>
      <c r="D19" s="73">
        <v>0</v>
      </c>
      <c r="E19" s="73">
        <v>0</v>
      </c>
      <c r="F19" s="69">
        <v>0</v>
      </c>
      <c r="G19" s="69">
        <v>0</v>
      </c>
      <c r="H19" s="69">
        <v>0</v>
      </c>
      <c r="I19" s="69">
        <v>0</v>
      </c>
      <c r="J19" s="69" t="s">
        <v>9</v>
      </c>
      <c r="K19" s="70">
        <v>0</v>
      </c>
      <c r="L19" s="69">
        <v>0</v>
      </c>
      <c r="M19" s="76">
        <v>0</v>
      </c>
      <c r="N19" s="76">
        <v>0</v>
      </c>
      <c r="O19" s="99">
        <f t="shared" si="0"/>
        <v>93</v>
      </c>
    </row>
    <row r="20" spans="1:15" ht="96" x14ac:dyDescent="0.55000000000000004">
      <c r="A20" s="67">
        <v>14</v>
      </c>
      <c r="B20" s="68" t="s">
        <v>43</v>
      </c>
      <c r="C20" s="72">
        <v>427.8</v>
      </c>
      <c r="D20" s="73">
        <v>1246.2</v>
      </c>
      <c r="E20" s="73">
        <v>2418</v>
      </c>
      <c r="F20" s="69">
        <v>1171.8</v>
      </c>
      <c r="G20" s="69">
        <v>1450.8</v>
      </c>
      <c r="H20" s="69">
        <v>1450.8</v>
      </c>
      <c r="I20" s="69">
        <v>1246.2</v>
      </c>
      <c r="J20" s="69">
        <v>1134.5999999999999</v>
      </c>
      <c r="K20" s="69">
        <v>1116</v>
      </c>
      <c r="L20" s="69">
        <v>11346</v>
      </c>
      <c r="M20" s="76">
        <v>967.2</v>
      </c>
      <c r="N20" s="76">
        <v>1488</v>
      </c>
      <c r="O20" s="99">
        <f t="shared" si="0"/>
        <v>25463.4</v>
      </c>
    </row>
    <row r="21" spans="1:15" ht="72" x14ac:dyDescent="0.55000000000000004">
      <c r="A21" s="67">
        <v>15</v>
      </c>
      <c r="B21" s="68" t="s">
        <v>34</v>
      </c>
      <c r="C21" s="72">
        <v>40549.86</v>
      </c>
      <c r="D21" s="77">
        <v>61889.64</v>
      </c>
      <c r="E21" s="73">
        <v>40322.94</v>
      </c>
      <c r="F21" s="69">
        <v>32001.3</v>
      </c>
      <c r="G21" s="69">
        <v>24479.46</v>
      </c>
      <c r="H21" s="69">
        <v>21888.48</v>
      </c>
      <c r="I21" s="69">
        <v>19810.86</v>
      </c>
      <c r="J21" s="69">
        <v>23030.52</v>
      </c>
      <c r="K21" s="69">
        <v>16327.08</v>
      </c>
      <c r="L21" s="69">
        <v>20381.88</v>
      </c>
      <c r="M21" s="76">
        <v>23142.12</v>
      </c>
      <c r="N21" s="76">
        <v>15607.26</v>
      </c>
      <c r="O21" s="99">
        <f t="shared" si="0"/>
        <v>339431.4</v>
      </c>
    </row>
    <row r="22" spans="1:15" ht="72" x14ac:dyDescent="0.55000000000000004">
      <c r="A22" s="67">
        <v>16</v>
      </c>
      <c r="B22" s="68" t="s">
        <v>47</v>
      </c>
      <c r="C22" s="72">
        <v>302450.88</v>
      </c>
      <c r="D22" s="73">
        <v>246686.22</v>
      </c>
      <c r="E22" s="73">
        <v>249857.52</v>
      </c>
      <c r="F22" s="69">
        <v>122934.84</v>
      </c>
      <c r="G22" s="69">
        <v>525907.56000000006</v>
      </c>
      <c r="H22" s="69">
        <v>311827.14</v>
      </c>
      <c r="I22" s="69">
        <v>225785.4</v>
      </c>
      <c r="J22" s="69">
        <v>241995.3</v>
      </c>
      <c r="K22" s="69">
        <v>324873.18</v>
      </c>
      <c r="L22" s="69">
        <v>308516.34000000003</v>
      </c>
      <c r="M22" s="76">
        <v>294155.28000000003</v>
      </c>
      <c r="N22" s="76">
        <v>299169.84000000003</v>
      </c>
      <c r="O22" s="99">
        <f t="shared" si="0"/>
        <v>3454159.5</v>
      </c>
    </row>
    <row r="23" spans="1:15" ht="48" x14ac:dyDescent="0.55000000000000004">
      <c r="A23" s="67">
        <v>17</v>
      </c>
      <c r="B23" s="68" t="s">
        <v>53</v>
      </c>
      <c r="C23" s="72">
        <v>2232</v>
      </c>
      <c r="D23" s="78">
        <v>3720</v>
      </c>
      <c r="E23" s="78">
        <v>6510</v>
      </c>
      <c r="F23" s="69">
        <v>1302</v>
      </c>
      <c r="G23" s="69">
        <v>5208</v>
      </c>
      <c r="H23" s="69">
        <v>1860</v>
      </c>
      <c r="I23" s="69">
        <v>3720</v>
      </c>
      <c r="J23" s="69">
        <v>1860</v>
      </c>
      <c r="K23" s="69">
        <v>3720</v>
      </c>
      <c r="L23" s="69">
        <v>1860</v>
      </c>
      <c r="M23" s="76">
        <v>1860</v>
      </c>
      <c r="N23" s="76">
        <v>2790</v>
      </c>
      <c r="O23" s="99">
        <f t="shared" si="0"/>
        <v>36642</v>
      </c>
    </row>
    <row r="24" spans="1:15" ht="48" x14ac:dyDescent="0.55000000000000004">
      <c r="A24" s="67">
        <v>18</v>
      </c>
      <c r="B24" s="68" t="s">
        <v>6</v>
      </c>
      <c r="C24" s="72">
        <v>43710</v>
      </c>
      <c r="D24" s="73">
        <v>18600</v>
      </c>
      <c r="E24" s="73">
        <v>75330</v>
      </c>
      <c r="F24" s="69">
        <v>20460</v>
      </c>
      <c r="G24" s="69">
        <v>51150</v>
      </c>
      <c r="H24" s="69">
        <v>49290</v>
      </c>
      <c r="I24" s="69">
        <v>39060</v>
      </c>
      <c r="J24" s="69">
        <v>49290</v>
      </c>
      <c r="K24" s="69">
        <v>53010</v>
      </c>
      <c r="L24" s="69">
        <v>24180</v>
      </c>
      <c r="M24" s="69">
        <v>23715</v>
      </c>
      <c r="N24" s="75">
        <v>32085</v>
      </c>
      <c r="O24" s="99">
        <f t="shared" si="0"/>
        <v>479880</v>
      </c>
    </row>
    <row r="25" spans="1:15" ht="48" x14ac:dyDescent="0.55000000000000004">
      <c r="A25" s="67">
        <v>19</v>
      </c>
      <c r="B25" s="68" t="s">
        <v>7</v>
      </c>
      <c r="C25" s="72">
        <v>24366</v>
      </c>
      <c r="D25" s="73">
        <v>44640</v>
      </c>
      <c r="E25" s="73">
        <v>32550</v>
      </c>
      <c r="F25" s="69">
        <v>38130</v>
      </c>
      <c r="G25" s="69">
        <v>57660</v>
      </c>
      <c r="H25" s="69">
        <v>53010</v>
      </c>
      <c r="I25" s="69">
        <v>44640</v>
      </c>
      <c r="J25" s="69">
        <v>57660</v>
      </c>
      <c r="K25" s="69">
        <v>59520</v>
      </c>
      <c r="L25" s="69">
        <v>38130</v>
      </c>
      <c r="M25" s="76">
        <v>90210</v>
      </c>
      <c r="N25" s="76">
        <v>51150</v>
      </c>
      <c r="O25" s="99">
        <f t="shared" si="0"/>
        <v>591666</v>
      </c>
    </row>
    <row r="26" spans="1:15" ht="48" x14ac:dyDescent="0.55000000000000004">
      <c r="A26" s="67">
        <v>20</v>
      </c>
      <c r="B26" s="68" t="s">
        <v>45</v>
      </c>
      <c r="C26" s="72">
        <v>37200</v>
      </c>
      <c r="D26" s="73">
        <v>37200</v>
      </c>
      <c r="E26" s="73">
        <v>46500</v>
      </c>
      <c r="F26" s="69">
        <v>30690</v>
      </c>
      <c r="G26" s="69">
        <v>44640</v>
      </c>
      <c r="H26" s="69">
        <v>13020</v>
      </c>
      <c r="I26" s="214" t="s">
        <v>37</v>
      </c>
      <c r="J26" s="215"/>
      <c r="K26" s="215"/>
      <c r="L26" s="215"/>
      <c r="M26" s="215"/>
      <c r="N26" s="216"/>
      <c r="O26" s="100">
        <f t="shared" si="0"/>
        <v>209250</v>
      </c>
    </row>
    <row r="27" spans="1:15" ht="48" x14ac:dyDescent="0.55000000000000004">
      <c r="A27" s="67">
        <v>21</v>
      </c>
      <c r="B27" s="68" t="s">
        <v>4</v>
      </c>
      <c r="C27" s="72">
        <v>27900</v>
      </c>
      <c r="D27" s="73">
        <v>28644</v>
      </c>
      <c r="E27" s="73">
        <v>27435</v>
      </c>
      <c r="F27" s="69">
        <v>27900</v>
      </c>
      <c r="G27" s="69">
        <v>15810</v>
      </c>
      <c r="H27" s="69">
        <v>33573</v>
      </c>
      <c r="I27" s="69">
        <v>54870</v>
      </c>
      <c r="J27" s="69">
        <v>59706</v>
      </c>
      <c r="K27" s="69">
        <v>73749</v>
      </c>
      <c r="L27" s="69">
        <v>74121</v>
      </c>
      <c r="M27" s="214" t="s">
        <v>39</v>
      </c>
      <c r="N27" s="216"/>
      <c r="O27" s="100">
        <f t="shared" si="0"/>
        <v>423708</v>
      </c>
    </row>
    <row r="28" spans="1:15" ht="48" x14ac:dyDescent="0.55000000000000004">
      <c r="A28" s="67">
        <v>22</v>
      </c>
      <c r="B28" s="68" t="s">
        <v>38</v>
      </c>
      <c r="C28" s="72" t="s">
        <v>9</v>
      </c>
      <c r="D28" s="73">
        <v>0</v>
      </c>
      <c r="E28" s="73" t="s">
        <v>9</v>
      </c>
      <c r="F28" s="69">
        <v>0</v>
      </c>
      <c r="G28" s="69">
        <v>0</v>
      </c>
      <c r="H28" s="69" t="s">
        <v>9</v>
      </c>
      <c r="I28" s="69">
        <v>0</v>
      </c>
      <c r="J28" s="69">
        <v>0</v>
      </c>
      <c r="K28" s="69">
        <v>0</v>
      </c>
      <c r="L28" s="69">
        <v>0</v>
      </c>
      <c r="M28" s="69">
        <v>25296</v>
      </c>
      <c r="N28" s="79">
        <v>71517</v>
      </c>
      <c r="O28" s="100">
        <f t="shared" si="0"/>
        <v>96813</v>
      </c>
    </row>
    <row r="29" spans="1:15" ht="48" x14ac:dyDescent="0.55000000000000004">
      <c r="A29" s="67">
        <v>23</v>
      </c>
      <c r="B29" s="68" t="s">
        <v>46</v>
      </c>
      <c r="C29" s="72">
        <v>64728</v>
      </c>
      <c r="D29" s="73">
        <v>52080</v>
      </c>
      <c r="E29" s="73">
        <v>54870</v>
      </c>
      <c r="F29" s="69">
        <v>38781</v>
      </c>
      <c r="G29" s="69">
        <v>45012</v>
      </c>
      <c r="H29" s="69">
        <v>930</v>
      </c>
      <c r="I29" s="214" t="s">
        <v>37</v>
      </c>
      <c r="J29" s="215"/>
      <c r="K29" s="215"/>
      <c r="L29" s="215"/>
      <c r="M29" s="215"/>
      <c r="N29" s="216"/>
      <c r="O29" s="100">
        <f>SUM(C29:H29)</f>
        <v>256401</v>
      </c>
    </row>
    <row r="30" spans="1:15" ht="48" x14ac:dyDescent="0.55000000000000004">
      <c r="A30" s="67">
        <v>24</v>
      </c>
      <c r="B30" s="80" t="s">
        <v>54</v>
      </c>
      <c r="C30" s="73">
        <v>223.2</v>
      </c>
      <c r="D30" s="73">
        <v>148.80000000000001</v>
      </c>
      <c r="E30" s="73">
        <v>427.8</v>
      </c>
      <c r="F30" s="69">
        <v>372</v>
      </c>
      <c r="G30" s="69">
        <v>186</v>
      </c>
      <c r="H30" s="69">
        <v>186</v>
      </c>
      <c r="I30" s="69">
        <v>241.8</v>
      </c>
      <c r="J30" s="69">
        <v>148.80000000000001</v>
      </c>
      <c r="K30" s="69">
        <v>55.8</v>
      </c>
      <c r="L30" s="69">
        <v>855.6</v>
      </c>
      <c r="M30" s="69">
        <v>334.8</v>
      </c>
      <c r="N30" s="69">
        <v>576.6</v>
      </c>
      <c r="O30" s="99">
        <f>SUM(C30:N30)</f>
        <v>3757.2</v>
      </c>
    </row>
    <row r="31" spans="1:15" ht="48" x14ac:dyDescent="0.55000000000000004">
      <c r="A31" s="67">
        <v>25</v>
      </c>
      <c r="B31" s="80" t="s">
        <v>55</v>
      </c>
      <c r="C31" s="72">
        <v>5617.2</v>
      </c>
      <c r="D31" s="73">
        <v>4166.3999999999996</v>
      </c>
      <c r="E31" s="73">
        <v>6119.4</v>
      </c>
      <c r="F31" s="69">
        <v>8295.6</v>
      </c>
      <c r="G31" s="69">
        <v>6417</v>
      </c>
      <c r="H31" s="69">
        <v>6249.6</v>
      </c>
      <c r="I31" s="69">
        <v>7626</v>
      </c>
      <c r="J31" s="69">
        <v>7607.4</v>
      </c>
      <c r="K31" s="69">
        <v>7365.6</v>
      </c>
      <c r="L31" s="69">
        <v>7588.8</v>
      </c>
      <c r="M31" s="76">
        <v>7068</v>
      </c>
      <c r="N31" s="69">
        <v>8518.7999999999993</v>
      </c>
      <c r="O31" s="99">
        <f>SUM(C31:N31)</f>
        <v>82639.8</v>
      </c>
    </row>
    <row r="32" spans="1:15" ht="48" x14ac:dyDescent="0.55000000000000004">
      <c r="A32" s="67">
        <v>26</v>
      </c>
      <c r="B32" s="68" t="s">
        <v>16</v>
      </c>
      <c r="C32" s="72">
        <v>1351178.4</v>
      </c>
      <c r="D32" s="73">
        <v>96924.6</v>
      </c>
      <c r="E32" s="73">
        <v>8035.2</v>
      </c>
      <c r="F32" s="69">
        <v>9114</v>
      </c>
      <c r="G32" s="69">
        <v>2325</v>
      </c>
      <c r="H32" s="69">
        <v>4854.6000000000004</v>
      </c>
      <c r="I32" s="69">
        <v>5338.2</v>
      </c>
      <c r="J32" s="69">
        <v>7086.6</v>
      </c>
      <c r="K32" s="69">
        <v>3385.2</v>
      </c>
      <c r="L32" s="69">
        <v>275019.59999999998</v>
      </c>
      <c r="M32" s="76">
        <v>69359.399999999994</v>
      </c>
      <c r="N32" s="69">
        <v>15214.8</v>
      </c>
      <c r="O32" s="99">
        <f>SUM(C32:N32)</f>
        <v>1847835.5999999999</v>
      </c>
    </row>
    <row r="33" spans="1:15" ht="72.75" thickBot="1" x14ac:dyDescent="0.6">
      <c r="A33" s="67">
        <v>27</v>
      </c>
      <c r="B33" s="81" t="s">
        <v>56</v>
      </c>
      <c r="C33" s="82">
        <v>0</v>
      </c>
      <c r="D33" s="83">
        <v>0</v>
      </c>
      <c r="E33" s="83">
        <v>31.62</v>
      </c>
      <c r="F33" s="101">
        <v>65.099999999999994</v>
      </c>
      <c r="G33" s="101">
        <v>74.400000000000006</v>
      </c>
      <c r="H33" s="101">
        <v>102.3</v>
      </c>
      <c r="I33" s="102">
        <v>119.04</v>
      </c>
      <c r="J33" s="102">
        <v>126.48</v>
      </c>
      <c r="K33" s="102">
        <v>124.62</v>
      </c>
      <c r="L33" s="101">
        <v>74.400000000000006</v>
      </c>
      <c r="M33" s="103">
        <v>83.7</v>
      </c>
      <c r="N33" s="103">
        <v>100.44</v>
      </c>
      <c r="O33" s="104">
        <f>SUM(C33:N33)</f>
        <v>902.10000000000014</v>
      </c>
    </row>
    <row r="34" spans="1:15" ht="33" customHeight="1" thickBot="1" x14ac:dyDescent="0.6">
      <c r="A34" s="84"/>
      <c r="B34" s="85" t="s">
        <v>5</v>
      </c>
      <c r="C34" s="105">
        <f>SUM(C7:C33)</f>
        <v>2366610.0599999996</v>
      </c>
      <c r="D34" s="86">
        <f>SUM(D7:D33)</f>
        <v>1063313.6400000001</v>
      </c>
      <c r="E34" s="86">
        <f t="shared" ref="E34:O34" si="1">SUM(E7:E33)</f>
        <v>982825.86</v>
      </c>
      <c r="F34" s="86">
        <f t="shared" si="1"/>
        <v>845574.6</v>
      </c>
      <c r="G34" s="86">
        <f t="shared" si="1"/>
        <v>1250438.94</v>
      </c>
      <c r="H34" s="86">
        <f t="shared" si="1"/>
        <v>943976.04</v>
      </c>
      <c r="I34" s="86">
        <f t="shared" si="1"/>
        <v>914232.78</v>
      </c>
      <c r="J34" s="86">
        <f t="shared" si="1"/>
        <v>965821.74</v>
      </c>
      <c r="K34" s="86">
        <f t="shared" si="1"/>
        <v>1024037.88</v>
      </c>
      <c r="L34" s="86">
        <f t="shared" si="1"/>
        <v>1236051.8399999999</v>
      </c>
      <c r="M34" s="86">
        <f t="shared" si="1"/>
        <v>1005363.4800000001</v>
      </c>
      <c r="N34" s="87">
        <f>SUM(N7:N33)</f>
        <v>982275.29999999993</v>
      </c>
      <c r="O34" s="107">
        <f t="shared" si="1"/>
        <v>13580522.16</v>
      </c>
    </row>
    <row r="35" spans="1:15" ht="28.5" customHeight="1" x14ac:dyDescent="0.55000000000000004">
      <c r="O35" s="106"/>
    </row>
    <row r="36" spans="1:15" x14ac:dyDescent="0.55000000000000004">
      <c r="C36" s="58"/>
    </row>
    <row r="37" spans="1:15" x14ac:dyDescent="0.55000000000000004">
      <c r="I37" s="88"/>
    </row>
    <row r="38" spans="1:15" x14ac:dyDescent="0.55000000000000004">
      <c r="I38" s="88"/>
    </row>
    <row r="39" spans="1:15" x14ac:dyDescent="0.55000000000000004">
      <c r="I39" s="88"/>
    </row>
    <row r="40" spans="1:15" x14ac:dyDescent="0.55000000000000004">
      <c r="I40" s="88"/>
    </row>
    <row r="41" spans="1:15" x14ac:dyDescent="0.55000000000000004">
      <c r="I41" s="89"/>
    </row>
  </sheetData>
  <mergeCells count="6">
    <mergeCell ref="I29:N29"/>
    <mergeCell ref="A2:O2"/>
    <mergeCell ref="A3:O3"/>
    <mergeCell ref="A4:O4"/>
    <mergeCell ref="I26:N26"/>
    <mergeCell ref="M27:N27"/>
  </mergeCells>
  <printOptions horizontalCentered="1"/>
  <pageMargins left="0" right="0" top="0" bottom="0" header="0" footer="0"/>
  <pageSetup paperSize="9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32"/>
  <sheetViews>
    <sheetView view="pageLayout" zoomScale="120" zoomScaleNormal="150" zoomScalePageLayoutView="120" workbookViewId="0">
      <selection activeCell="B27" sqref="B27"/>
    </sheetView>
  </sheetViews>
  <sheetFormatPr defaultRowHeight="19.5" x14ac:dyDescent="0.25"/>
  <cols>
    <col min="1" max="1" width="2.6328125" customWidth="1"/>
    <col min="2" max="2" width="11.453125" customWidth="1"/>
    <col min="3" max="3" width="7.453125" bestFit="1" customWidth="1"/>
    <col min="4" max="4" width="8.36328125" bestFit="1" customWidth="1"/>
    <col min="5" max="6" width="7.08984375" bestFit="1" customWidth="1"/>
    <col min="7" max="7" width="7.7265625" customWidth="1"/>
    <col min="8" max="8" width="7.6328125" customWidth="1"/>
    <col min="9" max="9" width="7.54296875" customWidth="1"/>
    <col min="10" max="10" width="7.6328125" customWidth="1"/>
    <col min="11" max="12" width="7.36328125" customWidth="1"/>
    <col min="13" max="13" width="7.26953125" customWidth="1"/>
    <col min="14" max="14" width="7.6328125" customWidth="1"/>
    <col min="15" max="15" width="9.26953125" customWidth="1"/>
  </cols>
  <sheetData>
    <row r="1" spans="1:17" ht="17.25" customHeight="1" x14ac:dyDescent="0.25"/>
    <row r="2" spans="1:17" ht="39" customHeight="1" x14ac:dyDescent="0.35">
      <c r="A2" s="217" t="s">
        <v>8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7" ht="23.25" x14ac:dyDescent="0.25">
      <c r="A3" s="218" t="s">
        <v>11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7" ht="23.25" x14ac:dyDescent="0.25">
      <c r="A4" s="218" t="s">
        <v>0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1"/>
      <c r="Q4" s="1"/>
    </row>
    <row r="5" spans="1:17" ht="9.75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7" s="52" customFormat="1" ht="22.5" customHeight="1" thickBot="1" x14ac:dyDescent="0.3">
      <c r="A6" s="49" t="s">
        <v>1</v>
      </c>
      <c r="B6" s="50" t="s">
        <v>2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21</v>
      </c>
      <c r="H6" s="3" t="s">
        <v>23</v>
      </c>
      <c r="I6" s="3" t="s">
        <v>22</v>
      </c>
      <c r="J6" s="3" t="s">
        <v>24</v>
      </c>
      <c r="K6" s="3" t="s">
        <v>25</v>
      </c>
      <c r="L6" s="3" t="s">
        <v>26</v>
      </c>
      <c r="M6" s="3" t="s">
        <v>27</v>
      </c>
      <c r="N6" s="51" t="s">
        <v>28</v>
      </c>
      <c r="O6" s="37" t="s">
        <v>29</v>
      </c>
    </row>
    <row r="7" spans="1:17" ht="25.5" x14ac:dyDescent="0.25">
      <c r="A7" s="6">
        <v>1</v>
      </c>
      <c r="B7" s="13" t="s">
        <v>31</v>
      </c>
      <c r="C7" s="14">
        <v>445622.52</v>
      </c>
      <c r="D7" s="44">
        <f>285478.38+66407.58+19507.68+74712.48</f>
        <v>446106.12</v>
      </c>
      <c r="E7" s="15">
        <f>261605.28+16654.44+75556.92+58960.14</f>
        <v>412776.77999999997</v>
      </c>
      <c r="F7" s="15">
        <f>93448.26+301937.52+19291.92+72731.58</f>
        <v>487409.28</v>
      </c>
      <c r="G7" s="15">
        <f>287857.32+19085.46+61515.78</f>
        <v>368458.56000000006</v>
      </c>
      <c r="H7" s="15">
        <f>17757.42+270672.78+77301.6+59962.68</f>
        <v>425694.48000000004</v>
      </c>
      <c r="I7" s="16">
        <f>83138.28+317169.06+19174.74+69928.56</f>
        <v>489410.63999999996</v>
      </c>
      <c r="J7" s="16">
        <f>20318.64+89521.8+315796.38+68276.88</f>
        <v>493913.7</v>
      </c>
      <c r="K7" s="16">
        <f>19598.82+296839.26+78421.32+66545.22</f>
        <v>461404.62</v>
      </c>
      <c r="L7" s="54">
        <f>18285.66+290777.52+78227.88+64475.04</f>
        <v>451766.1</v>
      </c>
      <c r="M7" s="29">
        <f>17749.98+287384.88+78380.4+62737.8</f>
        <v>446253.06</v>
      </c>
      <c r="N7" s="29">
        <f>79217.4+17887.62+301416.72+65326.92</f>
        <v>463848.66</v>
      </c>
      <c r="O7" s="38">
        <f t="shared" ref="O7:O21" si="0">SUM(C7:N7)</f>
        <v>5392664.5199999996</v>
      </c>
    </row>
    <row r="8" spans="1:17" x14ac:dyDescent="0.25">
      <c r="A8" s="7">
        <v>2</v>
      </c>
      <c r="B8" s="17" t="s">
        <v>15</v>
      </c>
      <c r="C8" s="18">
        <v>74.400000000000006</v>
      </c>
      <c r="D8" s="45">
        <v>74.400000000000006</v>
      </c>
      <c r="E8" s="20">
        <v>37.200000000000003</v>
      </c>
      <c r="F8" s="19">
        <v>0</v>
      </c>
      <c r="G8" s="20">
        <v>5208</v>
      </c>
      <c r="H8" s="20">
        <v>55.8</v>
      </c>
      <c r="I8" s="20">
        <v>74.400000000000006</v>
      </c>
      <c r="J8" s="20">
        <v>37.200000000000003</v>
      </c>
      <c r="K8" s="20">
        <f>130.2+148.8</f>
        <v>279</v>
      </c>
      <c r="L8" s="20">
        <f>93+55.8</f>
        <v>148.80000000000001</v>
      </c>
      <c r="M8" s="30">
        <v>55.8</v>
      </c>
      <c r="N8" s="30">
        <v>55.8</v>
      </c>
      <c r="O8" s="39">
        <f t="shared" si="0"/>
        <v>6100.8</v>
      </c>
    </row>
    <row r="9" spans="1:17" ht="23.25" customHeight="1" x14ac:dyDescent="0.25">
      <c r="A9" s="7">
        <v>3</v>
      </c>
      <c r="B9" s="12" t="s">
        <v>32</v>
      </c>
      <c r="C9" s="18">
        <v>20032.2</v>
      </c>
      <c r="D9" s="2">
        <f>13689.6+4618.38+2730.48</f>
        <v>21038.46</v>
      </c>
      <c r="E9" s="20">
        <f>12767.04+2697+4121.76</f>
        <v>19585.800000000003</v>
      </c>
      <c r="F9" s="20">
        <f>3325.68+17744.4+5859</f>
        <v>26929.08</v>
      </c>
      <c r="G9" s="20">
        <f>13146.48+3089.46+4558.86</f>
        <v>20794.8</v>
      </c>
      <c r="H9" s="20">
        <f>12880.5+2868.12+4235.22</f>
        <v>19983.84</v>
      </c>
      <c r="I9" s="20">
        <f>2892.3+14653.08+4744.86</f>
        <v>22290.240000000002</v>
      </c>
      <c r="J9" s="20">
        <f>4930.86+2961.12+14333.16</f>
        <v>22225.14</v>
      </c>
      <c r="K9" s="20">
        <f>12817.26+2704.44+3586.08</f>
        <v>19107.78</v>
      </c>
      <c r="L9" s="55">
        <f>13979.76+2745.36+5338.2</f>
        <v>22063.32</v>
      </c>
      <c r="M9" s="31">
        <f>15082.74+2964.84+4815.54</f>
        <v>22863.120000000003</v>
      </c>
      <c r="N9" s="31">
        <f>2594.7+13719.36+3839.04</f>
        <v>20153.100000000002</v>
      </c>
      <c r="O9" s="40">
        <f t="shared" si="0"/>
        <v>257066.88</v>
      </c>
    </row>
    <row r="10" spans="1:17" ht="30" x14ac:dyDescent="0.25">
      <c r="A10" s="8">
        <v>4</v>
      </c>
      <c r="B10" s="21" t="s">
        <v>14</v>
      </c>
      <c r="C10" s="22">
        <v>167.4</v>
      </c>
      <c r="D10" s="2">
        <v>148.80000000000001</v>
      </c>
      <c r="E10" s="20">
        <v>18.600000000000001</v>
      </c>
      <c r="F10" s="20">
        <v>0</v>
      </c>
      <c r="G10" s="20" t="s">
        <v>9</v>
      </c>
      <c r="H10" s="20" t="s">
        <v>9</v>
      </c>
      <c r="I10" s="20">
        <v>0</v>
      </c>
      <c r="J10" s="20">
        <v>0</v>
      </c>
      <c r="K10" s="20" t="s">
        <v>9</v>
      </c>
      <c r="L10" s="20" t="s">
        <v>9</v>
      </c>
      <c r="M10" s="32">
        <v>0</v>
      </c>
      <c r="N10" s="32"/>
      <c r="O10" s="41">
        <f t="shared" si="0"/>
        <v>334.80000000000007</v>
      </c>
    </row>
    <row r="11" spans="1:17" ht="30" x14ac:dyDescent="0.25">
      <c r="A11" s="7">
        <v>5</v>
      </c>
      <c r="B11" s="21" t="s">
        <v>33</v>
      </c>
      <c r="C11" s="22">
        <v>37.200000000000003</v>
      </c>
      <c r="D11" s="2">
        <v>0</v>
      </c>
      <c r="E11" s="20">
        <v>0</v>
      </c>
      <c r="F11" s="20">
        <v>18.600000000000001</v>
      </c>
      <c r="G11" s="20" t="s">
        <v>9</v>
      </c>
      <c r="H11" s="20" t="s">
        <v>9</v>
      </c>
      <c r="I11" s="20">
        <v>0</v>
      </c>
      <c r="J11" s="20">
        <v>0</v>
      </c>
      <c r="K11" s="20" t="s">
        <v>9</v>
      </c>
      <c r="L11" s="20" t="s">
        <v>9</v>
      </c>
      <c r="M11" s="20">
        <v>0</v>
      </c>
      <c r="N11" s="34"/>
      <c r="O11" s="40">
        <f t="shared" si="0"/>
        <v>55.800000000000004</v>
      </c>
    </row>
    <row r="12" spans="1:17" x14ac:dyDescent="0.25">
      <c r="A12" s="8">
        <v>6</v>
      </c>
      <c r="B12" s="21" t="s">
        <v>35</v>
      </c>
      <c r="C12" s="22">
        <v>520.79999999999995</v>
      </c>
      <c r="D12" s="2">
        <v>1246.2</v>
      </c>
      <c r="E12" s="20">
        <v>2418</v>
      </c>
      <c r="F12" s="20">
        <v>1171.8</v>
      </c>
      <c r="G12" s="20">
        <f>55.8+1450.8</f>
        <v>1506.6</v>
      </c>
      <c r="H12" s="20">
        <v>1450.8</v>
      </c>
      <c r="I12" s="20">
        <v>1246.2</v>
      </c>
      <c r="J12" s="20">
        <v>1134.5999999999999</v>
      </c>
      <c r="K12" s="20">
        <v>1116</v>
      </c>
      <c r="L12" s="20">
        <v>11346</v>
      </c>
      <c r="M12" s="31">
        <v>967.2</v>
      </c>
      <c r="N12" s="31">
        <v>1488</v>
      </c>
      <c r="O12" s="40">
        <f t="shared" si="0"/>
        <v>25612.2</v>
      </c>
    </row>
    <row r="13" spans="1:17" ht="25.5" x14ac:dyDescent="0.25">
      <c r="A13" s="7">
        <v>7</v>
      </c>
      <c r="B13" s="12" t="s">
        <v>34</v>
      </c>
      <c r="C13" s="18">
        <v>40549.86</v>
      </c>
      <c r="D13" s="46">
        <v>61889.64</v>
      </c>
      <c r="E13" s="20">
        <v>40322.94</v>
      </c>
      <c r="F13" s="20">
        <v>32001.3</v>
      </c>
      <c r="G13" s="20">
        <f>80809.56+24479.46</f>
        <v>105289.01999999999</v>
      </c>
      <c r="H13" s="20">
        <v>21888.48</v>
      </c>
      <c r="I13" s="20">
        <v>19810.86</v>
      </c>
      <c r="J13" s="20">
        <v>23030.52</v>
      </c>
      <c r="K13" s="20">
        <v>16327.08</v>
      </c>
      <c r="L13" s="20">
        <v>20381.88</v>
      </c>
      <c r="M13" s="31">
        <v>23142.12</v>
      </c>
      <c r="N13" s="31">
        <v>15607.26</v>
      </c>
      <c r="O13" s="40">
        <f t="shared" si="0"/>
        <v>420240.96</v>
      </c>
    </row>
    <row r="14" spans="1:17" ht="25.5" x14ac:dyDescent="0.25">
      <c r="A14" s="8">
        <v>8</v>
      </c>
      <c r="B14" s="12" t="s">
        <v>36</v>
      </c>
      <c r="C14" s="18">
        <v>302450.88</v>
      </c>
      <c r="D14" s="2">
        <v>246686.22</v>
      </c>
      <c r="E14" s="20">
        <v>249857.52</v>
      </c>
      <c r="F14" s="20">
        <v>122934.84</v>
      </c>
      <c r="G14" s="20">
        <v>525907.56000000006</v>
      </c>
      <c r="H14" s="20">
        <v>311827.14</v>
      </c>
      <c r="I14" s="20">
        <v>225785.4</v>
      </c>
      <c r="J14" s="20">
        <v>241995.3</v>
      </c>
      <c r="K14" s="20">
        <v>324873.18</v>
      </c>
      <c r="L14" s="55">
        <v>308516.34000000003</v>
      </c>
      <c r="M14" s="31">
        <v>294155.28000000003</v>
      </c>
      <c r="N14" s="31">
        <v>299169.84000000003</v>
      </c>
      <c r="O14" s="40">
        <f t="shared" si="0"/>
        <v>3454159.5</v>
      </c>
    </row>
    <row r="15" spans="1:17" ht="25.5" x14ac:dyDescent="0.25">
      <c r="A15" s="7">
        <v>9</v>
      </c>
      <c r="B15" s="12" t="s">
        <v>13</v>
      </c>
      <c r="C15" s="22">
        <v>2232</v>
      </c>
      <c r="D15" s="45">
        <v>3720</v>
      </c>
      <c r="E15" s="19">
        <v>6510</v>
      </c>
      <c r="F15" s="20">
        <v>1302</v>
      </c>
      <c r="G15" s="20"/>
      <c r="H15" s="20">
        <v>1860</v>
      </c>
      <c r="I15" s="20">
        <v>3720</v>
      </c>
      <c r="J15" s="20">
        <v>1860</v>
      </c>
      <c r="K15" s="20">
        <v>3720</v>
      </c>
      <c r="L15" s="20">
        <v>1860</v>
      </c>
      <c r="M15" s="31">
        <v>1860</v>
      </c>
      <c r="N15" s="31">
        <v>2790</v>
      </c>
      <c r="O15" s="40">
        <f t="shared" si="0"/>
        <v>31434</v>
      </c>
    </row>
    <row r="16" spans="1:17" x14ac:dyDescent="0.25">
      <c r="A16" s="8">
        <v>10</v>
      </c>
      <c r="B16" s="21" t="s">
        <v>6</v>
      </c>
      <c r="C16" s="22">
        <v>43710</v>
      </c>
      <c r="D16" s="2">
        <v>18600</v>
      </c>
      <c r="E16" s="20">
        <v>75330</v>
      </c>
      <c r="F16" s="20">
        <v>20460</v>
      </c>
      <c r="G16" s="20">
        <v>51150</v>
      </c>
      <c r="H16" s="20">
        <v>49290</v>
      </c>
      <c r="I16" s="20">
        <v>39060</v>
      </c>
      <c r="J16" s="20">
        <v>49290</v>
      </c>
      <c r="K16" s="20">
        <v>53010</v>
      </c>
      <c r="L16" s="20">
        <v>24180</v>
      </c>
      <c r="M16" s="20">
        <v>23715</v>
      </c>
      <c r="N16" s="34">
        <v>32085</v>
      </c>
      <c r="O16" s="40">
        <f t="shared" si="0"/>
        <v>479880</v>
      </c>
    </row>
    <row r="17" spans="1:15" x14ac:dyDescent="0.25">
      <c r="A17" s="7">
        <v>11</v>
      </c>
      <c r="B17" s="21" t="s">
        <v>7</v>
      </c>
      <c r="C17" s="22">
        <v>24366</v>
      </c>
      <c r="D17" s="2">
        <v>44640</v>
      </c>
      <c r="E17" s="20">
        <v>32550</v>
      </c>
      <c r="F17" s="20">
        <v>38130</v>
      </c>
      <c r="G17" s="20">
        <v>57660</v>
      </c>
      <c r="H17" s="20">
        <v>53010</v>
      </c>
      <c r="I17" s="20">
        <v>44640</v>
      </c>
      <c r="J17" s="20">
        <v>57660</v>
      </c>
      <c r="K17" s="20">
        <v>59520</v>
      </c>
      <c r="L17" s="20">
        <v>38130</v>
      </c>
      <c r="M17" s="31">
        <v>90210</v>
      </c>
      <c r="N17" s="31">
        <v>51150</v>
      </c>
      <c r="O17" s="40">
        <f t="shared" si="0"/>
        <v>591666</v>
      </c>
    </row>
    <row r="18" spans="1:15" x14ac:dyDescent="0.25">
      <c r="A18" s="8">
        <v>12</v>
      </c>
      <c r="B18" s="12" t="s">
        <v>3</v>
      </c>
      <c r="C18" s="22">
        <v>37200</v>
      </c>
      <c r="D18" s="2">
        <v>37200</v>
      </c>
      <c r="E18" s="20">
        <v>46500</v>
      </c>
      <c r="F18" s="20">
        <v>30690</v>
      </c>
      <c r="G18" s="20">
        <v>44640</v>
      </c>
      <c r="H18" s="20">
        <v>13020</v>
      </c>
      <c r="I18" s="219" t="s">
        <v>37</v>
      </c>
      <c r="J18" s="220"/>
      <c r="K18" s="220"/>
      <c r="L18" s="220"/>
      <c r="M18" s="220"/>
      <c r="N18" s="221"/>
      <c r="O18" s="41">
        <f t="shared" si="0"/>
        <v>209250</v>
      </c>
    </row>
    <row r="19" spans="1:15" x14ac:dyDescent="0.25">
      <c r="A19" s="7">
        <v>13</v>
      </c>
      <c r="B19" s="21" t="s">
        <v>4</v>
      </c>
      <c r="C19" s="22">
        <v>27900</v>
      </c>
      <c r="D19" s="2">
        <v>28644</v>
      </c>
      <c r="E19" s="20">
        <v>27435</v>
      </c>
      <c r="F19" s="20">
        <v>27900</v>
      </c>
      <c r="G19" s="20">
        <v>15810</v>
      </c>
      <c r="H19" s="20">
        <v>33573</v>
      </c>
      <c r="I19" s="20">
        <v>54870</v>
      </c>
      <c r="J19" s="20">
        <v>59706</v>
      </c>
      <c r="K19" s="20">
        <v>73749</v>
      </c>
      <c r="L19" s="20">
        <v>74121</v>
      </c>
      <c r="M19" s="219" t="s">
        <v>39</v>
      </c>
      <c r="N19" s="221"/>
      <c r="O19" s="41">
        <f t="shared" si="0"/>
        <v>423708</v>
      </c>
    </row>
    <row r="20" spans="1:15" x14ac:dyDescent="0.25">
      <c r="A20" s="8">
        <v>14</v>
      </c>
      <c r="B20" s="21" t="s">
        <v>38</v>
      </c>
      <c r="C20" s="22">
        <v>0</v>
      </c>
      <c r="D20" s="2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25296</v>
      </c>
      <c r="N20" s="56">
        <v>71517</v>
      </c>
      <c r="O20" s="41">
        <f t="shared" si="0"/>
        <v>96813</v>
      </c>
    </row>
    <row r="21" spans="1:15" x14ac:dyDescent="0.25">
      <c r="A21" s="8">
        <v>15</v>
      </c>
      <c r="B21" s="21" t="s">
        <v>10</v>
      </c>
      <c r="C21" s="22">
        <v>64728</v>
      </c>
      <c r="D21" s="2">
        <v>52080</v>
      </c>
      <c r="E21" s="20">
        <v>54870</v>
      </c>
      <c r="F21" s="20">
        <v>38781</v>
      </c>
      <c r="G21" s="20">
        <v>45012</v>
      </c>
      <c r="H21" s="20">
        <v>930</v>
      </c>
      <c r="I21" s="219" t="s">
        <v>37</v>
      </c>
      <c r="J21" s="220"/>
      <c r="K21" s="220"/>
      <c r="L21" s="220"/>
      <c r="M21" s="220"/>
      <c r="N21" s="221"/>
      <c r="O21" s="41">
        <f t="shared" si="0"/>
        <v>256401</v>
      </c>
    </row>
    <row r="22" spans="1:15" ht="30" x14ac:dyDescent="0.25">
      <c r="A22" s="8">
        <v>16</v>
      </c>
      <c r="B22" s="23" t="s">
        <v>12</v>
      </c>
      <c r="C22" s="20">
        <v>5840.4</v>
      </c>
      <c r="D22" s="2">
        <f>4166.4+148.8</f>
        <v>4315.2</v>
      </c>
      <c r="E22" s="20">
        <f>6119.4+427.8</f>
        <v>6547.2</v>
      </c>
      <c r="F22" s="20">
        <f>8295.6+372</f>
        <v>8667.6</v>
      </c>
      <c r="G22" s="20">
        <f>6417+186</f>
        <v>6603</v>
      </c>
      <c r="H22" s="20">
        <f>186+6249.6</f>
        <v>6435.6</v>
      </c>
      <c r="I22" s="20">
        <f>7626+241.8</f>
        <v>7867.8</v>
      </c>
      <c r="J22" s="20">
        <f>148.8+7607.4</f>
        <v>7756.2</v>
      </c>
      <c r="K22" s="20">
        <f>55.8+7365.6</f>
        <v>7421.4000000000005</v>
      </c>
      <c r="L22" s="55">
        <f>855.6+7588.8</f>
        <v>8444.4</v>
      </c>
      <c r="M22" s="20">
        <f>334.8+7068</f>
        <v>7402.8</v>
      </c>
      <c r="N22" s="20">
        <f>576.6+8518.8</f>
        <v>9095.4</v>
      </c>
      <c r="O22" s="40">
        <f>SUM(C22:N22)</f>
        <v>86397</v>
      </c>
    </row>
    <row r="23" spans="1:15" x14ac:dyDescent="0.25">
      <c r="A23" s="7">
        <v>17</v>
      </c>
      <c r="B23" s="21" t="s">
        <v>16</v>
      </c>
      <c r="C23" s="22">
        <v>1351178.4</v>
      </c>
      <c r="D23" s="2">
        <v>96924.6</v>
      </c>
      <c r="E23" s="20">
        <v>8035.2</v>
      </c>
      <c r="F23" s="20">
        <v>9114</v>
      </c>
      <c r="G23" s="20">
        <v>2325</v>
      </c>
      <c r="H23" s="20">
        <v>4854.6000000000004</v>
      </c>
      <c r="I23" s="20">
        <v>5338.2</v>
      </c>
      <c r="J23" s="20">
        <v>7086.6</v>
      </c>
      <c r="K23" s="20">
        <v>3385.2</v>
      </c>
      <c r="L23" s="20">
        <v>275019.59999999998</v>
      </c>
      <c r="M23" s="31">
        <v>69359.399999999994</v>
      </c>
      <c r="N23" s="20">
        <v>15214.8</v>
      </c>
      <c r="O23" s="40">
        <f>SUM(C23:N23)</f>
        <v>1847835.5999999999</v>
      </c>
    </row>
    <row r="24" spans="1:15" ht="30.75" thickBot="1" x14ac:dyDescent="0.3">
      <c r="A24" s="9">
        <v>18</v>
      </c>
      <c r="B24" s="53" t="s">
        <v>30</v>
      </c>
      <c r="C24" s="24">
        <v>0</v>
      </c>
      <c r="D24" s="47" t="s">
        <v>9</v>
      </c>
      <c r="E24" s="25">
        <v>31.62</v>
      </c>
      <c r="F24" s="25">
        <v>65.099999999999994</v>
      </c>
      <c r="G24" s="25">
        <v>74.400000000000006</v>
      </c>
      <c r="H24" s="25">
        <v>102.3</v>
      </c>
      <c r="I24" s="26">
        <v>119.04</v>
      </c>
      <c r="J24" s="26">
        <v>126.48</v>
      </c>
      <c r="K24" s="26">
        <v>124.62</v>
      </c>
      <c r="L24" s="25">
        <v>74.400000000000006</v>
      </c>
      <c r="M24" s="33">
        <v>83.7</v>
      </c>
      <c r="N24" s="33">
        <v>100.44</v>
      </c>
      <c r="O24" s="42">
        <f>SUM(C24:N24)</f>
        <v>902.10000000000014</v>
      </c>
    </row>
    <row r="25" spans="1:15" ht="33" customHeight="1" thickBot="1" x14ac:dyDescent="0.3">
      <c r="A25" s="10"/>
      <c r="B25" s="11" t="s">
        <v>5</v>
      </c>
      <c r="C25" s="27">
        <f>SUM(C7:C24)</f>
        <v>2366610.06</v>
      </c>
      <c r="D25" s="48">
        <f>SUM(D7:D24)</f>
        <v>1063313.6399999999</v>
      </c>
      <c r="E25" s="28">
        <f t="shared" ref="E25:O25" si="1">SUM(E7:E24)</f>
        <v>982825.85999999987</v>
      </c>
      <c r="F25" s="28">
        <f t="shared" si="1"/>
        <v>845574.6</v>
      </c>
      <c r="G25" s="28">
        <f t="shared" si="1"/>
        <v>1250438.94</v>
      </c>
      <c r="H25" s="28">
        <f t="shared" si="1"/>
        <v>943976.04</v>
      </c>
      <c r="I25" s="28">
        <f t="shared" si="1"/>
        <v>914232.78</v>
      </c>
      <c r="J25" s="28">
        <f t="shared" si="1"/>
        <v>965821.73999999987</v>
      </c>
      <c r="K25" s="28">
        <f t="shared" si="1"/>
        <v>1024037.88</v>
      </c>
      <c r="L25" s="28">
        <f t="shared" si="1"/>
        <v>1236051.8399999999</v>
      </c>
      <c r="M25" s="28">
        <f t="shared" si="1"/>
        <v>1005363.4800000001</v>
      </c>
      <c r="N25" s="35">
        <f>SUM(N7:N24)</f>
        <v>982275.29999999993</v>
      </c>
      <c r="O25" s="43">
        <f t="shared" si="1"/>
        <v>13580522.159999998</v>
      </c>
    </row>
    <row r="27" spans="1:15" x14ac:dyDescent="0.25">
      <c r="C27" s="1"/>
    </row>
    <row r="28" spans="1:15" x14ac:dyDescent="0.25">
      <c r="I28" s="4"/>
    </row>
    <row r="29" spans="1:15" x14ac:dyDescent="0.25">
      <c r="I29" s="4"/>
    </row>
    <row r="30" spans="1:15" x14ac:dyDescent="0.25">
      <c r="I30" s="4"/>
    </row>
    <row r="31" spans="1:15" x14ac:dyDescent="0.25">
      <c r="I31" s="4"/>
    </row>
    <row r="32" spans="1:15" x14ac:dyDescent="0.25">
      <c r="I32" s="5"/>
    </row>
  </sheetData>
  <mergeCells count="6">
    <mergeCell ref="A2:O2"/>
    <mergeCell ref="A3:O3"/>
    <mergeCell ref="A4:O4"/>
    <mergeCell ref="I18:N18"/>
    <mergeCell ref="I21:N21"/>
    <mergeCell ref="M19:N19"/>
  </mergeCells>
  <printOptions horizontalCentered="1"/>
  <pageMargins left="0" right="0" top="0" bottom="0" header="0" footer="0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จำนวนผู้ชำระ65</vt:lpstr>
      <vt:lpstr>รายได้ภาษียาสูบ 64 </vt:lpstr>
      <vt:lpstr>รายได้ภาษี 63 (27)</vt:lpstr>
      <vt:lpstr>โบนัสรายได้ภาษี 63 </vt:lpstr>
      <vt:lpstr>รายได้ภาษีแจ้งเตือน  (27)</vt:lpstr>
      <vt:lpstr>รายได้ภาษี 62 (25)</vt:lpstr>
      <vt:lpstr>รายได้ภาษี 62(18)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cp:lastPrinted>2022-02-08T02:04:26Z</cp:lastPrinted>
  <dcterms:created xsi:type="dcterms:W3CDTF">2014-10-09T03:15:30Z</dcterms:created>
  <dcterms:modified xsi:type="dcterms:W3CDTF">2022-03-28T05:38:56Z</dcterms:modified>
</cp:coreProperties>
</file>